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atchwaytowncouncilg.sharepoint.com/Data/Finance/2024-2025/"/>
    </mc:Choice>
  </mc:AlternateContent>
  <xr:revisionPtr revIDLastSave="1122" documentId="8_{7B37330F-D098-4D81-B939-AECCA6DB0E78}" xr6:coauthVersionLast="47" xr6:coauthVersionMax="47" xr10:uidLastSave="{02E8F392-23AE-46EE-B84F-0A30D3E6BDE6}"/>
  <bookViews>
    <workbookView xWindow="-108" yWindow="-108" windowWidth="23256" windowHeight="12456" xr2:uid="{5B786A4F-F797-429B-9E11-0D1BE27760A2}"/>
  </bookViews>
  <sheets>
    <sheet name="Budget Sheet" sheetId="1" r:id="rId1"/>
    <sheet name="100 " sheetId="22" r:id="rId2"/>
    <sheet name="110" sheetId="2" r:id="rId3"/>
    <sheet name="120" sheetId="3" r:id="rId4"/>
    <sheet name="200" sheetId="4" r:id="rId5"/>
    <sheet name="210" sheetId="5" r:id="rId6"/>
    <sheet name="220" sheetId="6" r:id="rId7"/>
    <sheet name="300" sheetId="7" r:id="rId8"/>
    <sheet name="310" sheetId="8" r:id="rId9"/>
    <sheet name="320" sheetId="9" r:id="rId10"/>
    <sheet name="400" sheetId="12" r:id="rId11"/>
    <sheet name="410" sheetId="13" r:id="rId12"/>
    <sheet name="500" sheetId="14" r:id="rId13"/>
    <sheet name="510" sheetId="15" r:id="rId14"/>
    <sheet name="600" sheetId="16" r:id="rId15"/>
    <sheet name="700" sheetId="17" r:id="rId16"/>
    <sheet name="710" sheetId="18" r:id="rId17"/>
    <sheet name="720" sheetId="19" r:id="rId18"/>
    <sheet name="800" sheetId="20" r:id="rId19"/>
    <sheet name="900" sheetId="21" r:id="rId20"/>
    <sheet name="Sheet1" sheetId="2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9" l="1"/>
  <c r="H10" i="19"/>
  <c r="I10" i="19"/>
  <c r="J10" i="19"/>
  <c r="K10" i="19"/>
  <c r="F10" i="19"/>
  <c r="G10" i="18"/>
  <c r="H10" i="18"/>
  <c r="I10" i="18"/>
  <c r="J10" i="18"/>
  <c r="K10" i="18"/>
  <c r="F10" i="18"/>
  <c r="I14" i="14"/>
  <c r="J14" i="14"/>
  <c r="K14" i="14"/>
  <c r="H14" i="14"/>
  <c r="C25" i="1" l="1"/>
  <c r="D25" i="1"/>
  <c r="E25" i="1"/>
  <c r="F25" i="1"/>
  <c r="G25" i="1"/>
  <c r="H25" i="1"/>
  <c r="I6" i="22"/>
  <c r="J6" i="22"/>
  <c r="K6" i="22"/>
  <c r="H6" i="22"/>
  <c r="K12" i="21"/>
  <c r="J12" i="21"/>
  <c r="I12" i="21"/>
  <c r="H12" i="21"/>
  <c r="I5" i="20" l="1"/>
  <c r="J5" i="20"/>
  <c r="K5" i="20"/>
  <c r="H5" i="20"/>
  <c r="I7" i="19"/>
  <c r="J7" i="19"/>
  <c r="K7" i="19"/>
  <c r="H7" i="19"/>
  <c r="I5" i="19"/>
  <c r="J5" i="19"/>
  <c r="K5" i="19"/>
  <c r="H5" i="19"/>
  <c r="I9" i="16"/>
  <c r="J9" i="16"/>
  <c r="K9" i="16"/>
  <c r="H9" i="16"/>
  <c r="I24" i="14"/>
  <c r="J24" i="14"/>
  <c r="K24" i="14"/>
  <c r="H24" i="14"/>
  <c r="I18" i="14"/>
  <c r="J18" i="14"/>
  <c r="K18" i="14"/>
  <c r="I19" i="14"/>
  <c r="J19" i="14"/>
  <c r="K19" i="14"/>
  <c r="H19" i="14"/>
  <c r="H18" i="14"/>
  <c r="J16" i="14"/>
  <c r="K16" i="14"/>
  <c r="I16" i="14"/>
  <c r="H15" i="14"/>
  <c r="I15" i="14"/>
  <c r="J15" i="14"/>
  <c r="K15" i="14"/>
  <c r="I13" i="14"/>
  <c r="J13" i="14"/>
  <c r="K13" i="14"/>
  <c r="H13" i="14"/>
  <c r="I12" i="14"/>
  <c r="J12" i="14"/>
  <c r="K12" i="14"/>
  <c r="H12" i="14"/>
  <c r="G9" i="14"/>
  <c r="H6" i="14"/>
  <c r="I6" i="14"/>
  <c r="J6" i="14"/>
  <c r="K6" i="14"/>
  <c r="H7" i="14"/>
  <c r="I7" i="14"/>
  <c r="J7" i="14"/>
  <c r="K7" i="14"/>
  <c r="I5" i="14"/>
  <c r="J5" i="14"/>
  <c r="K5" i="14"/>
  <c r="H5" i="14"/>
  <c r="G6" i="8" l="1"/>
  <c r="H6" i="8"/>
  <c r="I6" i="8"/>
  <c r="J6" i="8"/>
  <c r="K6" i="8"/>
  <c r="G8" i="7"/>
  <c r="H8" i="7"/>
  <c r="I8" i="7"/>
  <c r="J8" i="7"/>
  <c r="K8" i="7"/>
  <c r="F8" i="7"/>
  <c r="H6" i="6"/>
  <c r="H15" i="6" s="1"/>
  <c r="G6" i="6"/>
  <c r="K13" i="6"/>
  <c r="J13" i="6"/>
  <c r="I13" i="6"/>
  <c r="H13" i="6"/>
  <c r="I11" i="5"/>
  <c r="J11" i="5" s="1"/>
  <c r="K11" i="5" s="1"/>
  <c r="I10" i="5"/>
  <c r="J10" i="5"/>
  <c r="K10" i="5"/>
  <c r="H10" i="5"/>
  <c r="I9" i="5"/>
  <c r="J9" i="5" s="1"/>
  <c r="K9" i="5" s="1"/>
  <c r="H9" i="5"/>
  <c r="I5" i="5"/>
  <c r="J5" i="5"/>
  <c r="K5" i="5"/>
  <c r="H5" i="5"/>
  <c r="I5" i="4"/>
  <c r="J5" i="4"/>
  <c r="K5" i="4"/>
  <c r="H5" i="4"/>
  <c r="I11" i="4"/>
  <c r="J11" i="4" s="1"/>
  <c r="K11" i="4" s="1"/>
  <c r="I10" i="4"/>
  <c r="J10" i="4"/>
  <c r="K10" i="4"/>
  <c r="H10" i="4"/>
  <c r="I9" i="4"/>
  <c r="J9" i="4"/>
  <c r="K9" i="4"/>
  <c r="H9" i="4"/>
  <c r="I19" i="2"/>
  <c r="J19" i="2"/>
  <c r="K19" i="2"/>
  <c r="H19" i="2"/>
  <c r="I17" i="2"/>
  <c r="J17" i="2"/>
  <c r="K17" i="2"/>
  <c r="I18" i="2"/>
  <c r="J18" i="2"/>
  <c r="K18" i="2"/>
  <c r="H18" i="2"/>
  <c r="H17" i="2"/>
  <c r="K14" i="2"/>
  <c r="I14" i="2"/>
  <c r="H14" i="2"/>
  <c r="I13" i="2"/>
  <c r="J13" i="2"/>
  <c r="K13" i="2"/>
  <c r="H13" i="2"/>
  <c r="I12" i="2"/>
  <c r="J12" i="2"/>
  <c r="K12" i="2"/>
  <c r="H11" i="2"/>
  <c r="I11" i="2" s="1"/>
  <c r="J11" i="2" s="1"/>
  <c r="K11" i="2" s="1"/>
  <c r="I10" i="2"/>
  <c r="J10" i="2"/>
  <c r="K10" i="2"/>
  <c r="H10" i="2"/>
  <c r="H6" i="2"/>
  <c r="I6" i="2"/>
  <c r="J6" i="2"/>
  <c r="K6" i="2"/>
  <c r="I5" i="2"/>
  <c r="J5" i="2" s="1"/>
  <c r="K5" i="2" s="1"/>
  <c r="G10" i="22" l="1"/>
  <c r="D19" i="1" s="1"/>
  <c r="F8" i="15"/>
  <c r="C31" i="1" s="1"/>
  <c r="F6" i="15"/>
  <c r="G6" i="15"/>
  <c r="G8" i="15" s="1"/>
  <c r="D31" i="1" s="1"/>
  <c r="G6" i="21"/>
  <c r="G13" i="6"/>
  <c r="G15" i="6" s="1"/>
  <c r="F8" i="22"/>
  <c r="F10" i="22" s="1"/>
  <c r="C19" i="1" s="1"/>
  <c r="G12" i="21"/>
  <c r="F12" i="21"/>
  <c r="G6" i="20"/>
  <c r="H6" i="20"/>
  <c r="I6" i="20"/>
  <c r="J6" i="20"/>
  <c r="K6" i="20"/>
  <c r="F6" i="20"/>
  <c r="F6" i="17"/>
  <c r="I6" i="17"/>
  <c r="J6" i="17"/>
  <c r="K6" i="17"/>
  <c r="H6" i="17"/>
  <c r="G6" i="17"/>
  <c r="G6" i="7"/>
  <c r="H6" i="7"/>
  <c r="I6" i="7"/>
  <c r="J6" i="7"/>
  <c r="K6" i="7"/>
  <c r="F6" i="7"/>
  <c r="F13" i="6"/>
  <c r="I6" i="6"/>
  <c r="I15" i="6" s="1"/>
  <c r="J6" i="6"/>
  <c r="J15" i="6" s="1"/>
  <c r="K6" i="6"/>
  <c r="K15" i="6" s="1"/>
  <c r="F6" i="6"/>
  <c r="G6" i="5"/>
  <c r="H6" i="5"/>
  <c r="I6" i="5"/>
  <c r="J6" i="5"/>
  <c r="K6" i="5"/>
  <c r="F6" i="5"/>
  <c r="G12" i="4"/>
  <c r="H12" i="4"/>
  <c r="I12" i="4"/>
  <c r="J12" i="4"/>
  <c r="K12" i="4"/>
  <c r="F12" i="4"/>
  <c r="H6" i="4"/>
  <c r="I6" i="4"/>
  <c r="J6" i="4"/>
  <c r="J14" i="4" s="1"/>
  <c r="K6" i="4"/>
  <c r="K14" i="4" s="1"/>
  <c r="G6" i="4"/>
  <c r="F6" i="4"/>
  <c r="F14" i="4" s="1"/>
  <c r="G11" i="3"/>
  <c r="G13" i="3" s="1"/>
  <c r="H11" i="3"/>
  <c r="H13" i="3" s="1"/>
  <c r="I11" i="3"/>
  <c r="I13" i="3" s="1"/>
  <c r="J11" i="3"/>
  <c r="J13" i="3" s="1"/>
  <c r="K11" i="3"/>
  <c r="K13" i="3" s="1"/>
  <c r="F11" i="3"/>
  <c r="F13" i="3" s="1"/>
  <c r="G21" i="2"/>
  <c r="G23" i="2" s="1"/>
  <c r="H21" i="2"/>
  <c r="H23" i="2" s="1"/>
  <c r="I21" i="2"/>
  <c r="I23" i="2" s="1"/>
  <c r="J21" i="2"/>
  <c r="J23" i="2" s="1"/>
  <c r="K21" i="2"/>
  <c r="F21" i="2"/>
  <c r="F23" i="2" s="1"/>
  <c r="G6" i="16"/>
  <c r="H6" i="16"/>
  <c r="I6" i="16"/>
  <c r="J6" i="16"/>
  <c r="K6" i="16"/>
  <c r="F6" i="16"/>
  <c r="H6" i="15"/>
  <c r="F6" i="8"/>
  <c r="I14" i="4" l="1"/>
  <c r="H14" i="4"/>
  <c r="G14" i="4"/>
  <c r="F15" i="6"/>
  <c r="K8" i="19"/>
  <c r="J8" i="19"/>
  <c r="I8" i="19"/>
  <c r="E14" i="1"/>
  <c r="G8" i="19" l="1"/>
  <c r="H8" i="19"/>
  <c r="F8" i="19"/>
  <c r="H9" i="14"/>
  <c r="I9" i="14"/>
  <c r="J9" i="14"/>
  <c r="K9" i="14"/>
  <c r="F9" i="14"/>
  <c r="I8" i="22" l="1"/>
  <c r="J8" i="22"/>
  <c r="K8" i="22"/>
  <c r="H8" i="22"/>
  <c r="G8" i="22"/>
  <c r="K29" i="14" l="1"/>
  <c r="K31" i="14" s="1"/>
  <c r="J29" i="14"/>
  <c r="J31" i="14" s="1"/>
  <c r="I29" i="14"/>
  <c r="I31" i="14" s="1"/>
  <c r="K14" i="21"/>
  <c r="J14" i="21"/>
  <c r="I14" i="21"/>
  <c r="H14" i="21"/>
  <c r="E37" i="1" s="1"/>
  <c r="H29" i="14"/>
  <c r="H31" i="14" s="1"/>
  <c r="G29" i="14"/>
  <c r="F29" i="14"/>
  <c r="H8" i="20"/>
  <c r="I8" i="20"/>
  <c r="J8" i="20"/>
  <c r="K8" i="20"/>
  <c r="H8" i="18"/>
  <c r="I8" i="18"/>
  <c r="J8" i="18"/>
  <c r="K8" i="18"/>
  <c r="H10" i="17"/>
  <c r="H12" i="17" s="1"/>
  <c r="I10" i="17"/>
  <c r="I12" i="17" s="1"/>
  <c r="J10" i="17"/>
  <c r="J12" i="17" s="1"/>
  <c r="K10" i="17"/>
  <c r="K12" i="17" s="1"/>
  <c r="H12" i="16"/>
  <c r="I12" i="16"/>
  <c r="J12" i="16"/>
  <c r="K12" i="16"/>
  <c r="H8" i="15"/>
  <c r="I6" i="15"/>
  <c r="I8" i="15" s="1"/>
  <c r="J6" i="15"/>
  <c r="J8" i="15" s="1"/>
  <c r="K6" i="15"/>
  <c r="K8" i="15" s="1"/>
  <c r="I6" i="13"/>
  <c r="I8" i="13" s="1"/>
  <c r="J6" i="13"/>
  <c r="J8" i="13" s="1"/>
  <c r="K6" i="13"/>
  <c r="K8" i="13" s="1"/>
  <c r="H6" i="13"/>
  <c r="H8" i="13" s="1"/>
  <c r="I7" i="12"/>
  <c r="I9" i="12" s="1"/>
  <c r="J7" i="12"/>
  <c r="J9" i="12" s="1"/>
  <c r="K7" i="12"/>
  <c r="K9" i="12" s="1"/>
  <c r="H7" i="12"/>
  <c r="H9" i="12" s="1"/>
  <c r="H7" i="9"/>
  <c r="H9" i="9" s="1"/>
  <c r="I7" i="9"/>
  <c r="I9" i="9" s="1"/>
  <c r="J7" i="9"/>
  <c r="J9" i="9" s="1"/>
  <c r="K7" i="9"/>
  <c r="K9" i="9" s="1"/>
  <c r="I11" i="8"/>
  <c r="I13" i="8" s="1"/>
  <c r="J11" i="8"/>
  <c r="J13" i="8" s="1"/>
  <c r="K11" i="8"/>
  <c r="K13" i="8" s="1"/>
  <c r="H11" i="8"/>
  <c r="I12" i="5"/>
  <c r="J12" i="5"/>
  <c r="K12" i="5"/>
  <c r="H12" i="5"/>
  <c r="H14" i="5" s="1"/>
  <c r="H10" i="22"/>
  <c r="I10" i="22"/>
  <c r="J10" i="22"/>
  <c r="K10" i="22"/>
  <c r="H13" i="8" l="1"/>
  <c r="G22" i="1"/>
  <c r="F22" i="1"/>
  <c r="K14" i="5"/>
  <c r="J14" i="5"/>
  <c r="I14" i="5"/>
  <c r="F23" i="1" s="1"/>
  <c r="K23" i="2"/>
  <c r="K14" i="16"/>
  <c r="J14" i="16"/>
  <c r="I14" i="16"/>
  <c r="H14" i="16"/>
  <c r="F20" i="1"/>
  <c r="E20" i="1"/>
  <c r="E19" i="1"/>
  <c r="F19" i="1"/>
  <c r="G19" i="1"/>
  <c r="C20" i="1"/>
  <c r="D20" i="1"/>
  <c r="C21" i="1"/>
  <c r="D21" i="1"/>
  <c r="E21" i="1"/>
  <c r="F21" i="1"/>
  <c r="G21" i="1"/>
  <c r="D22" i="1"/>
  <c r="E22" i="1"/>
  <c r="G20" i="1" l="1"/>
  <c r="G7" i="12"/>
  <c r="G9" i="12" s="1"/>
  <c r="D28" i="1" s="1"/>
  <c r="E31" i="1"/>
  <c r="F31" i="1"/>
  <c r="G31" i="1"/>
  <c r="H31" i="1"/>
  <c r="H19" i="1"/>
  <c r="F37" i="1"/>
  <c r="G37" i="1"/>
  <c r="H37" i="1"/>
  <c r="E36" i="1"/>
  <c r="F36" i="1"/>
  <c r="G36" i="1"/>
  <c r="H36" i="1"/>
  <c r="E35" i="1"/>
  <c r="E34" i="1"/>
  <c r="F34" i="1"/>
  <c r="G34" i="1"/>
  <c r="H34" i="1"/>
  <c r="E33" i="1"/>
  <c r="F33" i="1"/>
  <c r="G33" i="1"/>
  <c r="H33" i="1"/>
  <c r="E32" i="1"/>
  <c r="F32" i="1"/>
  <c r="G32" i="1"/>
  <c r="H32" i="1"/>
  <c r="E30" i="1"/>
  <c r="F30" i="1"/>
  <c r="G30" i="1"/>
  <c r="H30" i="1"/>
  <c r="E29" i="1"/>
  <c r="F29" i="1"/>
  <c r="G29" i="1"/>
  <c r="H29" i="1"/>
  <c r="E28" i="1"/>
  <c r="F28" i="1"/>
  <c r="G28" i="1"/>
  <c r="H28" i="1"/>
  <c r="E27" i="1"/>
  <c r="F27" i="1"/>
  <c r="G27" i="1"/>
  <c r="H27" i="1"/>
  <c r="E26" i="1"/>
  <c r="F26" i="1"/>
  <c r="G26" i="1"/>
  <c r="H26" i="1"/>
  <c r="E24" i="1"/>
  <c r="F24" i="1"/>
  <c r="G24" i="1"/>
  <c r="H24" i="1"/>
  <c r="C24" i="1"/>
  <c r="E23" i="1"/>
  <c r="G23" i="1"/>
  <c r="H23" i="1"/>
  <c r="H22" i="1"/>
  <c r="H21" i="1"/>
  <c r="H20" i="1"/>
  <c r="D24" i="1"/>
  <c r="C22" i="1"/>
  <c r="G14" i="21"/>
  <c r="D37" i="1" s="1"/>
  <c r="F14" i="21"/>
  <c r="C37" i="1" s="1"/>
  <c r="G8" i="20"/>
  <c r="D36" i="1" s="1"/>
  <c r="F8" i="20"/>
  <c r="C36" i="1" s="1"/>
  <c r="D35" i="1"/>
  <c r="C35" i="1"/>
  <c r="G8" i="18"/>
  <c r="D34" i="1" s="1"/>
  <c r="F8" i="18"/>
  <c r="C34" i="1" s="1"/>
  <c r="G10" i="17"/>
  <c r="G12" i="17" s="1"/>
  <c r="D33" i="1" s="1"/>
  <c r="F10" i="17"/>
  <c r="G12" i="16"/>
  <c r="G14" i="16" s="1"/>
  <c r="D32" i="1" s="1"/>
  <c r="F12" i="16"/>
  <c r="F14" i="16" s="1"/>
  <c r="C32" i="1" s="1"/>
  <c r="G31" i="14"/>
  <c r="D30" i="1" s="1"/>
  <c r="F31" i="14"/>
  <c r="C30" i="1" s="1"/>
  <c r="G6" i="13"/>
  <c r="G8" i="13" s="1"/>
  <c r="D29" i="1" s="1"/>
  <c r="F6" i="13"/>
  <c r="F8" i="13" s="1"/>
  <c r="C29" i="1" s="1"/>
  <c r="F7" i="12"/>
  <c r="F9" i="12" s="1"/>
  <c r="C28" i="1" s="1"/>
  <c r="G7" i="9"/>
  <c r="G9" i="9" s="1"/>
  <c r="D27" i="1" s="1"/>
  <c r="F7" i="9"/>
  <c r="F9" i="9" s="1"/>
  <c r="C27" i="1" s="1"/>
  <c r="G11" i="8"/>
  <c r="G13" i="8" s="1"/>
  <c r="D26" i="1" s="1"/>
  <c r="F11" i="8"/>
  <c r="F13" i="8" s="1"/>
  <c r="C26" i="1" s="1"/>
  <c r="G12" i="5"/>
  <c r="F12" i="5"/>
  <c r="F14" i="5" s="1"/>
  <c r="C23" i="1" s="1"/>
  <c r="G14" i="5" l="1"/>
  <c r="D23" i="1" s="1"/>
  <c r="D39" i="1" s="1"/>
  <c r="F12" i="17"/>
  <c r="C33" i="1" s="1"/>
  <c r="C39" i="1" s="1"/>
  <c r="E7" i="1" l="1"/>
  <c r="E11" i="1" s="1"/>
  <c r="F11" i="1"/>
  <c r="F6" i="1"/>
  <c r="F8" i="1"/>
  <c r="F7" i="1"/>
  <c r="E6" i="1" l="1"/>
  <c r="F13" i="1"/>
  <c r="H35" i="1"/>
  <c r="H39" i="1" s="1"/>
  <c r="F15" i="1" l="1"/>
  <c r="F14" i="1"/>
  <c r="J11" i="1"/>
  <c r="J6" i="1"/>
  <c r="G35" i="1"/>
  <c r="G39" i="1" s="1"/>
  <c r="F35" i="1"/>
  <c r="F39" i="1" s="1"/>
  <c r="H11" i="1" l="1"/>
  <c r="H6" i="1"/>
  <c r="I8" i="1"/>
  <c r="I11" i="1"/>
  <c r="I7" i="1"/>
  <c r="I6" i="1"/>
  <c r="J7" i="1"/>
  <c r="J8" i="1"/>
  <c r="I13" i="1" l="1"/>
  <c r="J13" i="1"/>
  <c r="J15" i="1" l="1"/>
  <c r="J14" i="1"/>
  <c r="I14" i="1"/>
  <c r="I15" i="1"/>
  <c r="E39" i="1"/>
  <c r="H8" i="1" l="1"/>
  <c r="G11" i="1"/>
  <c r="G6" i="1"/>
  <c r="H7" i="1"/>
  <c r="G7" i="1"/>
  <c r="G8" i="1"/>
  <c r="H13" i="1" l="1"/>
  <c r="G13" i="1"/>
  <c r="G14" i="1" l="1"/>
  <c r="G15" i="1"/>
  <c r="H15" i="1"/>
  <c r="H14" i="1"/>
</calcChain>
</file>

<file path=xl/sharedStrings.xml><?xml version="1.0" encoding="utf-8"?>
<sst xmlns="http://schemas.openxmlformats.org/spreadsheetml/2006/main" count="545" uniqueCount="198">
  <si>
    <t>Nominal Code</t>
  </si>
  <si>
    <t>Centre</t>
  </si>
  <si>
    <t>Budget Heading</t>
  </si>
  <si>
    <t>23/24</t>
  </si>
  <si>
    <t>26/27</t>
  </si>
  <si>
    <t>Interest Received</t>
  </si>
  <si>
    <t>Admin Salary Costs</t>
  </si>
  <si>
    <t>Groundstaff Salary Costs</t>
  </si>
  <si>
    <t>Pension Lump Sum</t>
  </si>
  <si>
    <t>Staff Other Expenses</t>
  </si>
  <si>
    <t>Staff Training</t>
  </si>
  <si>
    <t>Bank Charges</t>
  </si>
  <si>
    <t>Audit Fees</t>
  </si>
  <si>
    <t>Accountancy Support Fees</t>
  </si>
  <si>
    <t>Subscriptions and Memberships</t>
  </si>
  <si>
    <t>Insurance</t>
  </si>
  <si>
    <t>Postage</t>
  </si>
  <si>
    <t>Broadband</t>
  </si>
  <si>
    <t>Mobile Telephone</t>
  </si>
  <si>
    <t>IT Services and Software</t>
  </si>
  <si>
    <t>Equipment</t>
  </si>
  <si>
    <t>Councillors Training</t>
  </si>
  <si>
    <t>Civic Fund</t>
  </si>
  <si>
    <t>Local Council Award Scheme</t>
  </si>
  <si>
    <t>Elections</t>
  </si>
  <si>
    <t>Callicroft House Income</t>
  </si>
  <si>
    <t>Property Maintenance</t>
  </si>
  <si>
    <t>Rates</t>
  </si>
  <si>
    <t xml:space="preserve">Utilities </t>
  </si>
  <si>
    <t>Casson Centre Income</t>
  </si>
  <si>
    <t>AJBC Income (50%)</t>
  </si>
  <si>
    <t>AJBC Staff Costs (50%)</t>
  </si>
  <si>
    <t>AJBC Other Costs (50%)</t>
  </si>
  <si>
    <t>Patchway CC Ground Rent</t>
  </si>
  <si>
    <t>Coniston Ground Rent</t>
  </si>
  <si>
    <t>Ground Rent</t>
  </si>
  <si>
    <t>PWLB Repayment</t>
  </si>
  <si>
    <t>CCTV</t>
  </si>
  <si>
    <t>Christmas Decoration</t>
  </si>
  <si>
    <t>Planter and Tree Maintenance</t>
  </si>
  <si>
    <t>Youth Development</t>
  </si>
  <si>
    <t>Sports Income</t>
  </si>
  <si>
    <t>3G Sports Facility Income</t>
  </si>
  <si>
    <t>Utilities</t>
  </si>
  <si>
    <t>Petrol and Diesel</t>
  </si>
  <si>
    <t>Machinery and Tools</t>
  </si>
  <si>
    <t>Maintenance - Play Equipment</t>
  </si>
  <si>
    <t>Fencing</t>
  </si>
  <si>
    <t>Scott Park Tree Maintenance</t>
  </si>
  <si>
    <t>Staff Uniform</t>
  </si>
  <si>
    <t>Sports Equipment</t>
  </si>
  <si>
    <t>Social Club Income</t>
  </si>
  <si>
    <t>Allotment Rents</t>
  </si>
  <si>
    <t>Pretoria Road</t>
  </si>
  <si>
    <t>Blakeney Road</t>
  </si>
  <si>
    <t>Tumps Ground Rent Income</t>
  </si>
  <si>
    <t>Maintenance</t>
  </si>
  <si>
    <t>Rent Payable to Network Rail</t>
  </si>
  <si>
    <t>Blakeney Road Path Rent</t>
  </si>
  <si>
    <t>Land at Coniston P Sch Rent</t>
  </si>
  <si>
    <t xml:space="preserve">Repairs and Maintenance </t>
  </si>
  <si>
    <t>Street Cleaning Supplies</t>
  </si>
  <si>
    <t>Major Projects</t>
  </si>
  <si>
    <t>Stationery and Printing</t>
  </si>
  <si>
    <t>Patchway Town Council</t>
  </si>
  <si>
    <t>Strategic Five Year Budget Plan</t>
  </si>
  <si>
    <t>Income</t>
  </si>
  <si>
    <t>Net Expenditure</t>
  </si>
  <si>
    <t>Centre Code</t>
  </si>
  <si>
    <t>Centre Name</t>
  </si>
  <si>
    <t>Establishment</t>
  </si>
  <si>
    <t>Civic and Democratic</t>
  </si>
  <si>
    <t>Callicroft House</t>
  </si>
  <si>
    <t>The Casson Centre</t>
  </si>
  <si>
    <t>Burials</t>
  </si>
  <si>
    <t>Patchway Community Centre</t>
  </si>
  <si>
    <t>Coniston Community Centre</t>
  </si>
  <si>
    <t>Rodway Road</t>
  </si>
  <si>
    <t>Youth and Community</t>
  </si>
  <si>
    <t>Grants</t>
  </si>
  <si>
    <t>Scott Park</t>
  </si>
  <si>
    <t>Sports and Social Club</t>
  </si>
  <si>
    <t>Allotments</t>
  </si>
  <si>
    <t>Tumps and BMX Track</t>
  </si>
  <si>
    <t>Play Area</t>
  </si>
  <si>
    <t>Open Spaces Administration</t>
  </si>
  <si>
    <t>Street Furniture and Transport</t>
  </si>
  <si>
    <t>Capital and Projects</t>
  </si>
  <si>
    <t>Precept Required</t>
  </si>
  <si>
    <t>Total</t>
  </si>
  <si>
    <t>Precept Variance</t>
  </si>
  <si>
    <t>DRAFT</t>
  </si>
  <si>
    <t>Council Tax Base (Estimated)</t>
  </si>
  <si>
    <t>Precept per Band D Equivalent (£/annum)</t>
  </si>
  <si>
    <t>Difference (£/annum)</t>
  </si>
  <si>
    <t>As a percentage (£/annum)</t>
  </si>
  <si>
    <t>Variance as a Percentage</t>
  </si>
  <si>
    <t>Café Income</t>
  </si>
  <si>
    <t>NSP Pavilion Loan Repayment</t>
  </si>
  <si>
    <t>Amount of Precept Required</t>
  </si>
  <si>
    <t xml:space="preserve">110 - Establishment </t>
  </si>
  <si>
    <t>120 - Civic/Democratic</t>
  </si>
  <si>
    <t>200 - Callicroft House</t>
  </si>
  <si>
    <t>210 - The Casson Centre</t>
  </si>
  <si>
    <t>220 - Burials</t>
  </si>
  <si>
    <t>300 - Patchway CC</t>
  </si>
  <si>
    <t>310 - Coniston CC</t>
  </si>
  <si>
    <t>320 - Rodway Road</t>
  </si>
  <si>
    <t>400 - Youth and Community</t>
  </si>
  <si>
    <t>410 - Grants</t>
  </si>
  <si>
    <t>500 - Scott Park</t>
  </si>
  <si>
    <t>510 - Sports and Social Club</t>
  </si>
  <si>
    <t>600 - Allotments</t>
  </si>
  <si>
    <t>700 - Tumps and BMX Track</t>
  </si>
  <si>
    <t>710 - Play Areas</t>
  </si>
  <si>
    <t>720 - Open Spaces</t>
  </si>
  <si>
    <t>800 - Street Cleansing</t>
  </si>
  <si>
    <t>900 - Capital/Projects</t>
  </si>
  <si>
    <t>100 - Income</t>
  </si>
  <si>
    <t>Notes</t>
  </si>
  <si>
    <t>Includes lease for screen, loop &amp; photocopier (2020 - 2025 at £1615.92).</t>
  </si>
  <si>
    <t>Community Events</t>
  </si>
  <si>
    <t>Youth and Community Grants</t>
  </si>
  <si>
    <t>Maintenance - Machinery and repair</t>
  </si>
  <si>
    <t>AJBC Loan Repayment</t>
  </si>
  <si>
    <t>Loan repaid in full by 26/27.</t>
  </si>
  <si>
    <t>Mayoral Allowance</t>
  </si>
  <si>
    <t>Transfer to EMR</t>
  </si>
  <si>
    <t>Grants and Donations Received</t>
  </si>
  <si>
    <t>SGC S106 Monies for NSP Pavilion</t>
  </si>
  <si>
    <t>Difference (£/month)</t>
  </si>
  <si>
    <t>Maintenance - Sports Facilities (inc SGC street lights)</t>
  </si>
  <si>
    <t>£1500 is inclusive of all Civic Events held in year and is not budgeted for a specific purpose. This can be towards Twinning, Rememberance Day, D-Day in 2024 and any other Civic event for the Town Council.</t>
  </si>
  <si>
    <t>Annual maintenance.</t>
  </si>
  <si>
    <t>Twinning</t>
  </si>
  <si>
    <t>27/28</t>
  </si>
  <si>
    <t>28/29</t>
  </si>
  <si>
    <t>Transfer from EMR</t>
  </si>
  <si>
    <t>Waste and Recycling</t>
  </si>
  <si>
    <t>Other Income</t>
  </si>
  <si>
    <t>Movement T/F General Reserve</t>
  </si>
  <si>
    <t>Stripe Charge</t>
  </si>
  <si>
    <t>Equipment on HP and charges</t>
  </si>
  <si>
    <t>Set by APF, subject to annual change.</t>
  </si>
  <si>
    <t>1 X FT Lead, 1 X FT Deputy Lead, 1 X FT Assistant &amp; 1 X FT EO, as per the 24/25 salary cost spreadsheet. Includes 5% pay award for each year.</t>
  </si>
  <si>
    <t>AGREED</t>
  </si>
  <si>
    <t xml:space="preserve">Increased by 10% each year but kept under review. </t>
  </si>
  <si>
    <t>Annual Increase of 5%.</t>
  </si>
  <si>
    <t>Annual Increase of 2%, includes SLCC Membership for 2 officers, ALCA membership and South West Councils HR Support.</t>
  </si>
  <si>
    <t>Zurich LTA 2023 - 2026, subject to IPT increases. 2027/2028 - New contract to be tendered.</t>
  </si>
  <si>
    <t>5% annual increase.</t>
  </si>
  <si>
    <t>To cover office stationery and printing of documents.</t>
  </si>
  <si>
    <t>3% annual increase.</t>
  </si>
  <si>
    <t>Higher training cost in 27/28 due to it being an election year.</t>
  </si>
  <si>
    <t>An increase of £1500 for years where Patchway will play host. This budget can also be used to fund youth work/visits/exchanges as well as a Civic exchange. Patchway Town Council had assumed the role of 'organisers' in 2023 and will be the main contact for all Civic exchanges, assisted by the Friends of Patchway Twinning.</t>
  </si>
  <si>
    <t>Used to support the 'Mayoral' role within the Councils structure. The fund will be used to support the Mayor's community work and can be given to groups or individuals in way of a prize/token of appreciation.</t>
  </si>
  <si>
    <t>Award expires in May 2026. The budget is for a new application at the same level.</t>
  </si>
  <si>
    <t xml:space="preserve">Move to EMR at each year end. By the election 2027, the Council should have the necesssary funds earmarked, £7850. </t>
  </si>
  <si>
    <t>Increase of 2% per year.</t>
  </si>
  <si>
    <t>Increase of 5% per year.</t>
  </si>
  <si>
    <t>New contracts being tendered in 24/25. - budget based on worst case scenario with an annual 5% increase.</t>
  </si>
  <si>
    <t>Increase of 3% per year.</t>
  </si>
  <si>
    <t>Increase of 3% per year based on current schedule of hirers for 24/25.</t>
  </si>
  <si>
    <t>Set by AJBC each year.</t>
  </si>
  <si>
    <t>Annual Fee payable to SGC.</t>
  </si>
  <si>
    <t>PWLB end in 2029.</t>
  </si>
  <si>
    <t>For all Patchway Town Council run events.</t>
  </si>
  <si>
    <t>To fund any youth work or projects throughout the year including but not limited too; FACE, SG Playscheme and Twinning trip for secondary school pupils.</t>
  </si>
  <si>
    <t>Patchway has a rich collection of groups and to enable them to thrive within the community, the Council should support them.</t>
  </si>
  <si>
    <t>Vendors/Events/Other Income</t>
  </si>
  <si>
    <t xml:space="preserve">Annual increase of 5%. </t>
  </si>
  <si>
    <t>Clubspark annual fee subject to a rise each year.</t>
  </si>
  <si>
    <t>New contracts being tendered in 24/25. - budget based on worst case scenario with an annual 5% increase. This figure includes rebates coded to 1450/500.</t>
  </si>
  <si>
    <t>Annual increase of 2%.</t>
  </si>
  <si>
    <t>General fund for the purchase and hire of machinery and tools.</t>
  </si>
  <si>
    <t>All maintenance of grass, artificial and hardcourt surfaces. Any underspend can be put into a rolling maintenance EMR.</t>
  </si>
  <si>
    <t>Any underspend can be moved to EMR.</t>
  </si>
  <si>
    <t>New contracts being tendered in 24/25. - budget based on worst case scenario with an annual 5% increase. This figure includes rebates coded to 1440/600 (£184 per annum).</t>
  </si>
  <si>
    <t>PTC own the allotment sites and as landlord may be required to carry out minor works. Any underspent budget can be moved to EMR.</t>
  </si>
  <si>
    <t xml:space="preserve">A lot of the equipment is outdated and costs of sourcing raw materials has increased. </t>
  </si>
  <si>
    <t>A lot of the equipment is outdated and costs of sourcing raw materials has increased.  £2500 per play area except Scott Park. Any underspend can added to rolling maintenance EMR.</t>
  </si>
  <si>
    <t>Install only costs plus annual increase of 3%.</t>
  </si>
  <si>
    <t xml:space="preserve">For plants around the Town. </t>
  </si>
  <si>
    <t>In line with fornightly collections cost in 23/24 plus a 5% increase thereafter.</t>
  </si>
  <si>
    <t>2% Annual increase.</t>
  </si>
  <si>
    <r>
      <t xml:space="preserve">Capital Fund. </t>
    </r>
    <r>
      <rPr>
        <b/>
        <sz val="11"/>
        <color theme="1"/>
        <rFont val="Calibri"/>
        <family val="2"/>
        <scheme val="minor"/>
      </rPr>
      <t>Budget in 23/24</t>
    </r>
    <r>
      <rPr>
        <sz val="11"/>
        <color theme="1"/>
        <rFont val="Calibri"/>
        <family val="2"/>
        <scheme val="minor"/>
      </rPr>
      <t xml:space="preserve"> is broken down as below: PCC Project SA </t>
    </r>
    <r>
      <rPr>
        <b/>
        <sz val="11"/>
        <color theme="1"/>
        <rFont val="Calibri"/>
        <family val="2"/>
        <scheme val="minor"/>
      </rPr>
      <t>(£18,962.25)</t>
    </r>
    <r>
      <rPr>
        <sz val="11"/>
        <color theme="1"/>
        <rFont val="Calibri"/>
        <family val="2"/>
        <scheme val="minor"/>
      </rPr>
      <t>; PCC Project Retention</t>
    </r>
    <r>
      <rPr>
        <b/>
        <sz val="11"/>
        <color theme="1"/>
        <rFont val="Calibri"/>
        <family val="2"/>
        <scheme val="minor"/>
      </rPr>
      <t xml:space="preserve"> (£39,330)</t>
    </r>
    <r>
      <rPr>
        <sz val="11"/>
        <color theme="1"/>
        <rFont val="Calibri"/>
        <family val="2"/>
        <scheme val="minor"/>
      </rPr>
      <t xml:space="preserve">; NSP Pavilion Retention </t>
    </r>
    <r>
      <rPr>
        <b/>
        <sz val="11"/>
        <color theme="1"/>
        <rFont val="Calibri"/>
        <family val="2"/>
        <scheme val="minor"/>
      </rPr>
      <t>(£30,894.30)</t>
    </r>
    <r>
      <rPr>
        <sz val="11"/>
        <color theme="1"/>
        <rFont val="Calibri"/>
        <family val="2"/>
        <scheme val="minor"/>
      </rPr>
      <t xml:space="preserve">; Minimum to meet GR </t>
    </r>
    <r>
      <rPr>
        <b/>
        <sz val="11"/>
        <color theme="1"/>
        <rFont val="Calibri"/>
        <family val="2"/>
        <scheme val="minor"/>
      </rPr>
      <t>(£75,000)</t>
    </r>
    <r>
      <rPr>
        <sz val="11"/>
        <color theme="1"/>
        <rFont val="Calibri"/>
        <family val="2"/>
        <scheme val="minor"/>
      </rPr>
      <t xml:space="preserve">; Loose Capital </t>
    </r>
    <r>
      <rPr>
        <b/>
        <sz val="11"/>
        <color theme="1"/>
        <rFont val="Calibri"/>
        <family val="2"/>
        <scheme val="minor"/>
      </rPr>
      <t>(£45,913.45)</t>
    </r>
    <r>
      <rPr>
        <sz val="11"/>
        <color theme="1"/>
        <rFont val="Calibri"/>
        <family val="2"/>
        <scheme val="minor"/>
      </rPr>
      <t xml:space="preserve">. </t>
    </r>
    <r>
      <rPr>
        <b/>
        <sz val="11"/>
        <color rgb="FFFF0000"/>
        <rFont val="Calibri"/>
        <family val="2"/>
        <scheme val="minor"/>
      </rPr>
      <t>Budget in 24/25:</t>
    </r>
    <r>
      <rPr>
        <sz val="11"/>
        <color rgb="FFFF0000"/>
        <rFont val="Calibri"/>
        <family val="2"/>
        <scheme val="minor"/>
      </rPr>
      <t xml:space="preserve"> Living Landmarks overhaul </t>
    </r>
    <r>
      <rPr>
        <b/>
        <sz val="11"/>
        <color rgb="FFFF0000"/>
        <rFont val="Calibri"/>
        <family val="2"/>
        <scheme val="minor"/>
      </rPr>
      <t xml:space="preserve">(£1500), Greenway Signs (£2000), New Play Equipment (£15,000) - Repeat for 25/26), Loose Capital 31,500). </t>
    </r>
    <r>
      <rPr>
        <b/>
        <sz val="11"/>
        <color rgb="FF002060"/>
        <rFont val="Calibri"/>
        <family val="2"/>
        <scheme val="minor"/>
      </rPr>
      <t>Budget for 25/26 onwards is £25,000 loose capital and £5,000 for new play equipment. This will enable the Council to built up their EMR reserves, whilst not touching their general reserves for any unforeseen expenditure. This reduces the financial risk and also allows the Council to be flexible with the creation of EMR.</t>
    </r>
  </si>
  <si>
    <t>HP Contract for Kubota tractor and attachments ends in Jan 2027 (12,000 p.a) and HP contract for Toro mowers ends in Jul 2026 (£9,500 p.a)</t>
  </si>
  <si>
    <t>Bin Reduction Fund</t>
  </si>
  <si>
    <t>Council Vehicles and Hand Tools</t>
  </si>
  <si>
    <t xml:space="preserve">A yearly fee for removing 10 small bins and replacing with 5 larger bins. Costs include bins and materials for in-house installation. The changeover will save time in staff labour, having to empty the same 62 bins, three times a week. This will also save costs on the skip contract as reduces the frequency of waste. Any underspend can be moved to EMR. </t>
  </si>
  <si>
    <t>To start the process of changing over all Council owned vehicles and hand-tools to electric machinery. This will reduce the cost of fuel and will help to assist the local enivronment.  Monies to be moved to EMR each year end to create a fund to purchase the items from. We estimate to utilise the funds within the latter financial years.</t>
  </si>
  <si>
    <t>Annual increase of 2%</t>
  </si>
  <si>
    <t>1 X FT Clerk, 1 X FT D/C/RFO &amp; 1 X PT Admin, as per the 24/25 salary cost spreadsheet. Includes 5% pay award for each year. Removal of separate RFO role in 25/26 as only specified as fixed term until a new Clerk in post.</t>
  </si>
  <si>
    <t>Annual Increase of 5%. When a Clerk is in post, the daily financial inputting and reporting will sit with Deputy Clerk with a quarterly health check by the accountant (if outsourced cost in 25/26 is £6,489; if done in-house cost in 25/26 is £2500)</t>
  </si>
  <si>
    <t>Annual Increase of 2%.</t>
  </si>
  <si>
    <t>Used to balance to previous year using a commitment from general reserve or adding to general reserve. Minus represents taking it from GR and positive represents adding to GR.</t>
  </si>
  <si>
    <t>The precept remains steady  whilst expenditure has reduced due to PWLB loans ending, the Council can build their general reserve, allowing for any unforeseen circumstances. This keeps it consistent for residents and the Council.</t>
  </si>
  <si>
    <t>This should be used as the key budget setting tool. Once agreed, it will form the main budget.The Council should stick to this plan as it was allow them to financially forecast for any given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</si>
</sst>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sz val="11"/>
      <color rgb="FFFF0000"/>
      <name val="Calibri"/>
      <family val="2"/>
      <scheme val="minor"/>
    </font>
    <font>
      <b/>
      <i/>
      <sz val="11"/>
      <color rgb="FFFF0000"/>
      <name val="Calibri"/>
      <family val="2"/>
      <scheme val="minor"/>
    </font>
    <font>
      <b/>
      <sz val="11"/>
      <color rgb="FF002060"/>
      <name val="Calibri"/>
      <family val="2"/>
      <scheme val="minor"/>
    </font>
    <font>
      <b/>
      <i/>
      <sz val="11"/>
      <color rgb="FF7030A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44" fontId="0" fillId="0" borderId="0" xfId="1" applyFont="1"/>
    <xf numFmtId="44" fontId="0" fillId="0" borderId="0" xfId="0" applyNumberFormat="1"/>
    <xf numFmtId="0" fontId="2" fillId="0" borderId="0" xfId="0" applyFont="1"/>
    <xf numFmtId="0" fontId="2" fillId="0" borderId="1" xfId="0" applyFont="1" applyBorder="1"/>
    <xf numFmtId="0" fontId="0" fillId="0" borderId="1" xfId="0" applyBorder="1"/>
    <xf numFmtId="44" fontId="0" fillId="0" borderId="1" xfId="1" applyFont="1" applyBorder="1"/>
    <xf numFmtId="0" fontId="2" fillId="0" borderId="1" xfId="0" applyFont="1" applyBorder="1" applyAlignment="1">
      <alignment wrapText="1"/>
    </xf>
    <xf numFmtId="44" fontId="0" fillId="0" borderId="1" xfId="0" applyNumberFormat="1" applyBorder="1"/>
    <xf numFmtId="0" fontId="2" fillId="3" borderId="1" xfId="0" applyFont="1" applyFill="1" applyBorder="1" applyAlignment="1">
      <alignment wrapText="1"/>
    </xf>
    <xf numFmtId="0" fontId="0" fillId="3" borderId="1" xfId="0" applyFill="1" applyBorder="1"/>
    <xf numFmtId="0" fontId="2" fillId="0" borderId="0" xfId="0" applyFont="1" applyAlignment="1">
      <alignment horizontal="center"/>
    </xf>
    <xf numFmtId="13" fontId="2" fillId="0" borderId="1" xfId="1" applyNumberFormat="1" applyFont="1" applyBorder="1"/>
    <xf numFmtId="0" fontId="2" fillId="2" borderId="1" xfId="0" applyFont="1" applyFill="1" applyBorder="1"/>
    <xf numFmtId="44" fontId="2" fillId="2" borderId="1" xfId="0" applyNumberFormat="1" applyFont="1" applyFill="1" applyBorder="1"/>
    <xf numFmtId="0" fontId="2" fillId="2" borderId="2" xfId="0" applyFont="1" applyFill="1" applyBorder="1"/>
    <xf numFmtId="164" fontId="2" fillId="2" borderId="2" xfId="2" applyNumberFormat="1" applyFont="1" applyFill="1" applyBorder="1"/>
    <xf numFmtId="9" fontId="2" fillId="2" borderId="2" xfId="2" applyFont="1" applyFill="1" applyBorder="1"/>
    <xf numFmtId="44" fontId="2" fillId="2" borderId="1" xfId="1" applyFont="1" applyFill="1" applyBorder="1"/>
    <xf numFmtId="0" fontId="0" fillId="2" borderId="1" xfId="0" applyFill="1" applyBorder="1"/>
    <xf numFmtId="44" fontId="2" fillId="0" borderId="1" xfId="0" applyNumberFormat="1" applyFont="1" applyBorder="1"/>
    <xf numFmtId="9" fontId="2" fillId="2" borderId="1" xfId="2" applyFont="1" applyFill="1" applyBorder="1"/>
    <xf numFmtId="44" fontId="0" fillId="0" borderId="1" xfId="0" applyNumberFormat="1" applyBorder="1" applyAlignment="1">
      <alignment wrapText="1"/>
    </xf>
    <xf numFmtId="44" fontId="0" fillId="0" borderId="1" xfId="1" applyFont="1" applyBorder="1" applyAlignment="1">
      <alignment wrapText="1"/>
    </xf>
    <xf numFmtId="0" fontId="0" fillId="0" borderId="1" xfId="0" applyBorder="1" applyAlignment="1">
      <alignment wrapText="1"/>
    </xf>
    <xf numFmtId="9" fontId="0" fillId="0" borderId="0" xfId="2" applyFont="1"/>
    <xf numFmtId="44" fontId="0" fillId="2" borderId="1" xfId="1" applyFont="1" applyFill="1" applyBorder="1"/>
    <xf numFmtId="0" fontId="6" fillId="2" borderId="1" xfId="0" applyFont="1" applyFill="1" applyBorder="1"/>
    <xf numFmtId="44" fontId="6" fillId="2" borderId="1" xfId="1" applyFont="1" applyFill="1" applyBorder="1"/>
    <xf numFmtId="44" fontId="0" fillId="0" borderId="0" xfId="1" applyFont="1" applyBorder="1"/>
    <xf numFmtId="44" fontId="4" fillId="0" borderId="1" xfId="0" applyNumberFormat="1" applyFont="1" applyBorder="1"/>
    <xf numFmtId="44" fontId="0" fillId="0" borderId="1" xfId="1" applyFont="1" applyFill="1" applyBorder="1"/>
    <xf numFmtId="0" fontId="7" fillId="0" borderId="1" xfId="0" applyFont="1" applyBorder="1"/>
    <xf numFmtId="44" fontId="0" fillId="0" borderId="3" xfId="1" applyFont="1" applyFill="1" applyBorder="1"/>
    <xf numFmtId="0" fontId="2" fillId="0" borderId="0" xfId="0" applyFont="1" applyAlignment="1">
      <alignment wrapText="1"/>
    </xf>
    <xf numFmtId="0" fontId="4" fillId="0" borderId="0" xfId="0" applyFont="1" applyAlignment="1">
      <alignment wrapText="1"/>
    </xf>
    <xf numFmtId="0" fontId="6" fillId="0" borderId="0" xfId="0" applyFont="1" applyAlignment="1">
      <alignment wrapText="1"/>
    </xf>
    <xf numFmtId="44" fontId="8" fillId="2" borderId="1" xfId="1"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180976</xdr:rowOff>
    </xdr:from>
    <xdr:to>
      <xdr:col>0</xdr:col>
      <xdr:colOff>990601</xdr:colOff>
      <xdr:row>4</xdr:row>
      <xdr:rowOff>161926</xdr:rowOff>
    </xdr:to>
    <xdr:pic>
      <xdr:nvPicPr>
        <xdr:cNvPr id="3" name="Picture 2">
          <a:extLst>
            <a:ext uri="{FF2B5EF4-FFF2-40B4-BE49-F238E27FC236}">
              <a16:creationId xmlns:a16="http://schemas.microsoft.com/office/drawing/2014/main" id="{E77C028D-CBE5-463E-9BE9-889397E9B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180976"/>
          <a:ext cx="762000" cy="742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5E1EC604-3A89-4EA1-B534-435B735D50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E40F3686-F708-4A65-9636-992D3A02D8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5376EBF9-AF4D-4C33-A634-AA3F054024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EF55B86D-3A96-4243-BA9C-2AFDF206B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02798D7C-9065-4211-BAB0-930E133EB2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6F1F96A7-0C58-4A41-9D86-EDBEE50A47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1FDF0A0B-4654-4A89-B5E4-F042397C4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0F322418-2098-42D2-9FF6-6EE1AE6879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B0EBFC3B-6828-4006-89BE-6440CE6AE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AB291036-66D2-486F-B8A7-6A61F51D2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7C744160-B0B5-418A-BE52-EAE3F027E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B567A0D2-58A9-4299-A307-E1C1F89EBF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12F2B3EA-AFFF-4F05-87AD-BF05F3AEDC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39A4228C-A7BD-4DC8-863A-98A1C0FBF8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257176</xdr:colOff>
      <xdr:row>0</xdr:row>
      <xdr:rowOff>171451</xdr:rowOff>
    </xdr:from>
    <xdr:to>
      <xdr:col>1</xdr:col>
      <xdr:colOff>409576</xdr:colOff>
      <xdr:row>4</xdr:row>
      <xdr:rowOff>152401</xdr:rowOff>
    </xdr:to>
    <xdr:pic>
      <xdr:nvPicPr>
        <xdr:cNvPr id="2" name="Picture 1">
          <a:extLst>
            <a:ext uri="{FF2B5EF4-FFF2-40B4-BE49-F238E27FC236}">
              <a16:creationId xmlns:a16="http://schemas.microsoft.com/office/drawing/2014/main" id="{BA24F6FA-D732-4A7B-922D-BC4120605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6" y="171451"/>
          <a:ext cx="762000" cy="74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0060BEF0-D4A6-4043-A6A8-7D4EAD8F7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873C0DB6-292A-4D4D-9798-CBEDC755C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DFA38131-B99C-4719-970B-81791E11F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190501</xdr:colOff>
      <xdr:row>0</xdr:row>
      <xdr:rowOff>180976</xdr:rowOff>
    </xdr:from>
    <xdr:to>
      <xdr:col>1</xdr:col>
      <xdr:colOff>342901</xdr:colOff>
      <xdr:row>4</xdr:row>
      <xdr:rowOff>161926</xdr:rowOff>
    </xdr:to>
    <xdr:pic>
      <xdr:nvPicPr>
        <xdr:cNvPr id="2" name="Picture 1">
          <a:extLst>
            <a:ext uri="{FF2B5EF4-FFF2-40B4-BE49-F238E27FC236}">
              <a16:creationId xmlns:a16="http://schemas.microsoft.com/office/drawing/2014/main" id="{7AD8B7C0-BD9D-4AA2-B689-5F79EEC903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80976"/>
          <a:ext cx="762000" cy="7429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1BF2E-FD0D-4D94-9C9A-09BA2372F9FF}">
  <sheetPr>
    <pageSetUpPr fitToPage="1"/>
  </sheetPr>
  <dimension ref="A3:J42"/>
  <sheetViews>
    <sheetView tabSelected="1" zoomScale="90" zoomScaleNormal="90" workbookViewId="0">
      <selection activeCell="F10" sqref="F10"/>
    </sheetView>
  </sheetViews>
  <sheetFormatPr defaultRowHeight="14.4" x14ac:dyDescent="0.3"/>
  <cols>
    <col min="1" max="1" width="15.44140625" customWidth="1"/>
    <col min="2" max="2" width="31.6640625" customWidth="1"/>
    <col min="3" max="3" width="29.44140625" customWidth="1"/>
    <col min="4" max="4" width="29.5546875" customWidth="1"/>
    <col min="5" max="5" width="25" customWidth="1"/>
    <col min="6" max="6" width="18.33203125" customWidth="1"/>
    <col min="7" max="7" width="17.88671875" customWidth="1"/>
    <col min="8" max="8" width="22.33203125" customWidth="1"/>
    <col min="9" max="9" width="26.6640625" customWidth="1"/>
    <col min="10" max="10" width="16.88671875" customWidth="1"/>
  </cols>
  <sheetData>
    <row r="3" spans="2:10" x14ac:dyDescent="0.3">
      <c r="B3" s="11" t="s">
        <v>64</v>
      </c>
      <c r="E3" s="4" t="s">
        <v>90</v>
      </c>
      <c r="F3" s="5"/>
      <c r="G3" s="5"/>
      <c r="H3" s="5"/>
      <c r="I3" s="5"/>
      <c r="J3" s="5"/>
    </row>
    <row r="4" spans="2:10" x14ac:dyDescent="0.3">
      <c r="B4" s="11" t="s">
        <v>65</v>
      </c>
      <c r="E4" s="32" t="s">
        <v>145</v>
      </c>
      <c r="F4" s="32" t="s">
        <v>145</v>
      </c>
      <c r="G4" s="32" t="s">
        <v>91</v>
      </c>
      <c r="H4" s="32" t="s">
        <v>91</v>
      </c>
      <c r="I4" s="32" t="s">
        <v>91</v>
      </c>
      <c r="J4" s="32" t="s">
        <v>91</v>
      </c>
    </row>
    <row r="5" spans="2:10" ht="16.5" customHeight="1" x14ac:dyDescent="0.3">
      <c r="E5" s="4" t="s">
        <v>3</v>
      </c>
      <c r="F5" s="12">
        <v>0.96</v>
      </c>
      <c r="G5" s="12">
        <v>0.96153846153846156</v>
      </c>
      <c r="H5" s="4" t="s">
        <v>4</v>
      </c>
      <c r="I5" s="4" t="s">
        <v>135</v>
      </c>
      <c r="J5" s="4" t="s">
        <v>136</v>
      </c>
    </row>
    <row r="6" spans="2:10" ht="93.6" customHeight="1" x14ac:dyDescent="0.3">
      <c r="B6" s="34" t="s">
        <v>197</v>
      </c>
      <c r="D6" s="3" t="s">
        <v>99</v>
      </c>
      <c r="E6" s="20">
        <f>E7</f>
        <v>540271</v>
      </c>
      <c r="F6" s="20">
        <f>D39</f>
        <v>501638</v>
      </c>
      <c r="G6" s="20">
        <f>E39</f>
        <v>501638</v>
      </c>
      <c r="H6" s="20">
        <f>F39</f>
        <v>501637.99999999994</v>
      </c>
      <c r="I6" s="20">
        <f>G39</f>
        <v>501638.0025</v>
      </c>
      <c r="J6" s="20">
        <f>H39</f>
        <v>501637.99762499996</v>
      </c>
    </row>
    <row r="7" spans="2:10" ht="16.5" customHeight="1" x14ac:dyDescent="0.3">
      <c r="E7" s="6">
        <f>C39</f>
        <v>540271</v>
      </c>
      <c r="F7" s="6">
        <f>D39-C39</f>
        <v>-38633</v>
      </c>
      <c r="G7" s="6">
        <f>E39-D39</f>
        <v>0</v>
      </c>
      <c r="H7" s="6">
        <f>F39-E39</f>
        <v>0</v>
      </c>
      <c r="I7" s="6">
        <f>G39-F39</f>
        <v>2.5000000605359674E-3</v>
      </c>
      <c r="J7" s="6">
        <f>H39-G39</f>
        <v>-4.8750000423751771E-3</v>
      </c>
    </row>
    <row r="8" spans="2:10" ht="16.5" customHeight="1" x14ac:dyDescent="0.3">
      <c r="E8" s="13" t="s">
        <v>96</v>
      </c>
      <c r="F8" s="21">
        <f>(D39-C39)/C39</f>
        <v>-7.1506706819355476E-2</v>
      </c>
      <c r="G8" s="21">
        <f>(E39-D39)/D39</f>
        <v>0</v>
      </c>
      <c r="H8" s="21">
        <f>(F39-E39)/E39</f>
        <v>-1.1603519054271686E-16</v>
      </c>
      <c r="I8" s="21">
        <f>(G39-F39)/F39</f>
        <v>4.9836736063375736E-9</v>
      </c>
      <c r="J8" s="21">
        <f>(H39-G39)/G39</f>
        <v>-9.718163333080366E-9</v>
      </c>
    </row>
    <row r="9" spans="2:10" ht="16.5" customHeight="1" x14ac:dyDescent="0.3"/>
    <row r="10" spans="2:10" ht="16.5" customHeight="1" x14ac:dyDescent="0.3">
      <c r="D10" s="4" t="s">
        <v>92</v>
      </c>
      <c r="E10" s="5">
        <v>2332</v>
      </c>
      <c r="F10" s="5">
        <v>2282</v>
      </c>
      <c r="G10" s="5">
        <v>2282</v>
      </c>
      <c r="H10" s="5">
        <v>2282</v>
      </c>
      <c r="I10" s="5">
        <v>2282</v>
      </c>
      <c r="J10" s="5">
        <v>2282</v>
      </c>
    </row>
    <row r="11" spans="2:10" ht="16.5" customHeight="1" x14ac:dyDescent="0.3">
      <c r="D11" s="7" t="s">
        <v>93</v>
      </c>
      <c r="E11" s="8">
        <f>ROUND(E7/E10,2)</f>
        <v>231.68</v>
      </c>
      <c r="F11" s="8">
        <f>ROUND(D39/F10,2)</f>
        <v>219.82</v>
      </c>
      <c r="G11" s="8">
        <f>ROUND(E39/G10,2)</f>
        <v>219.82</v>
      </c>
      <c r="H11" s="8">
        <f>ROUND(F39/H10,2)</f>
        <v>219.82</v>
      </c>
      <c r="I11" s="8">
        <f>ROUND(G39/I10,2)</f>
        <v>219.82</v>
      </c>
      <c r="J11" s="8">
        <f>ROUND(H39/J10,2)</f>
        <v>219.82</v>
      </c>
    </row>
    <row r="12" spans="2:10" ht="16.5" customHeight="1" x14ac:dyDescent="0.3">
      <c r="C12" s="25"/>
      <c r="D12" s="9"/>
      <c r="E12" s="10"/>
      <c r="F12" s="10"/>
      <c r="G12" s="10"/>
      <c r="H12" s="10"/>
      <c r="I12" s="10"/>
      <c r="J12" s="10"/>
    </row>
    <row r="13" spans="2:10" ht="16.5" customHeight="1" x14ac:dyDescent="0.3">
      <c r="D13" s="4" t="s">
        <v>94</v>
      </c>
      <c r="E13" s="5">
        <v>-6.31</v>
      </c>
      <c r="F13" s="8">
        <f>F11-E11</f>
        <v>-11.860000000000014</v>
      </c>
      <c r="G13" s="8">
        <f>G11-F11</f>
        <v>0</v>
      </c>
      <c r="H13" s="8">
        <f>H11-G11</f>
        <v>0</v>
      </c>
      <c r="I13" s="8">
        <f>I11-H11</f>
        <v>0</v>
      </c>
      <c r="J13" s="8">
        <f>J11-I11</f>
        <v>0</v>
      </c>
    </row>
    <row r="14" spans="2:10" ht="16.5" customHeight="1" x14ac:dyDescent="0.3">
      <c r="D14" s="3" t="s">
        <v>130</v>
      </c>
      <c r="E14" s="29">
        <f>E13/12</f>
        <v>-0.52583333333333326</v>
      </c>
      <c r="F14" s="29">
        <f t="shared" ref="F14:J14" si="0">F13/12</f>
        <v>-0.98833333333333451</v>
      </c>
      <c r="G14" s="29">
        <f t="shared" si="0"/>
        <v>0</v>
      </c>
      <c r="H14" s="29">
        <f t="shared" si="0"/>
        <v>0</v>
      </c>
      <c r="I14" s="29">
        <f t="shared" si="0"/>
        <v>0</v>
      </c>
      <c r="J14" s="29">
        <f t="shared" si="0"/>
        <v>0</v>
      </c>
    </row>
    <row r="15" spans="2:10" ht="16.5" customHeight="1" thickBot="1" x14ac:dyDescent="0.35">
      <c r="D15" s="15" t="s">
        <v>95</v>
      </c>
      <c r="E15" s="16">
        <v>3.3000000000000002E-2</v>
      </c>
      <c r="F15" s="17">
        <f>F13/E11</f>
        <v>-5.1191298342541491E-2</v>
      </c>
      <c r="G15" s="17">
        <f>G13/F11</f>
        <v>0</v>
      </c>
      <c r="H15" s="17">
        <f>H13/G11</f>
        <v>0</v>
      </c>
      <c r="I15" s="17">
        <f>I13/H11</f>
        <v>0</v>
      </c>
      <c r="J15" s="17">
        <f>J13/I11</f>
        <v>0</v>
      </c>
    </row>
    <row r="16" spans="2:10" x14ac:dyDescent="0.3">
      <c r="G16" s="1"/>
      <c r="H16" s="1"/>
    </row>
    <row r="17" spans="1:10" x14ac:dyDescent="0.3">
      <c r="A17" s="4" t="s">
        <v>68</v>
      </c>
      <c r="B17" s="4" t="s">
        <v>69</v>
      </c>
      <c r="C17" s="4" t="s">
        <v>3</v>
      </c>
      <c r="D17" s="12">
        <v>0.96</v>
      </c>
      <c r="E17" s="12">
        <v>0.96153846153846156</v>
      </c>
      <c r="F17" s="4" t="s">
        <v>4</v>
      </c>
      <c r="G17" s="4" t="s">
        <v>135</v>
      </c>
      <c r="H17" s="4" t="s">
        <v>136</v>
      </c>
    </row>
    <row r="18" spans="1:10" x14ac:dyDescent="0.3">
      <c r="A18" s="5"/>
      <c r="B18" s="5"/>
      <c r="C18" s="32" t="s">
        <v>145</v>
      </c>
      <c r="D18" s="32" t="s">
        <v>145</v>
      </c>
      <c r="E18" s="32" t="s">
        <v>91</v>
      </c>
      <c r="F18" s="32" t="s">
        <v>91</v>
      </c>
      <c r="G18" s="32" t="s">
        <v>91</v>
      </c>
      <c r="H18" s="32" t="s">
        <v>91</v>
      </c>
    </row>
    <row r="19" spans="1:10" x14ac:dyDescent="0.3">
      <c r="A19" s="5">
        <v>100</v>
      </c>
      <c r="B19" s="5" t="s">
        <v>66</v>
      </c>
      <c r="C19" s="8">
        <f>'100 '!F10</f>
        <v>-8668</v>
      </c>
      <c r="D19" s="8">
        <f>'100 '!G10</f>
        <v>-12000</v>
      </c>
      <c r="E19" s="8">
        <f>-'100 '!H10</f>
        <v>-12240</v>
      </c>
      <c r="F19" s="8">
        <f>-'100 '!I10</f>
        <v>-12485</v>
      </c>
      <c r="G19" s="8">
        <f>-'100 '!J10</f>
        <v>-12735</v>
      </c>
      <c r="H19" s="8">
        <f>-'100 '!K10</f>
        <v>-12990</v>
      </c>
      <c r="I19" s="2"/>
    </row>
    <row r="20" spans="1:10" x14ac:dyDescent="0.3">
      <c r="A20" s="5">
        <v>110</v>
      </c>
      <c r="B20" s="5" t="s">
        <v>70</v>
      </c>
      <c r="C20" s="8">
        <f>'110'!F23</f>
        <v>303776</v>
      </c>
      <c r="D20" s="8">
        <f>'110'!G23</f>
        <v>312767</v>
      </c>
      <c r="E20" s="8">
        <f>'110'!H23</f>
        <v>298924</v>
      </c>
      <c r="F20" s="8">
        <f>'110'!I23</f>
        <v>312339.05</v>
      </c>
      <c r="G20" s="8">
        <f>'110'!J23</f>
        <v>329481.10249999998</v>
      </c>
      <c r="H20" s="8">
        <f>'110'!K23</f>
        <v>346000.45762499998</v>
      </c>
      <c r="J20" s="2"/>
    </row>
    <row r="21" spans="1:10" x14ac:dyDescent="0.3">
      <c r="A21" s="5">
        <v>120</v>
      </c>
      <c r="B21" s="5" t="s">
        <v>71</v>
      </c>
      <c r="C21" s="8">
        <f>'120'!F13</f>
        <v>10250</v>
      </c>
      <c r="D21" s="8">
        <f>'120'!G13</f>
        <v>4700</v>
      </c>
      <c r="E21" s="8">
        <f>'120'!H13</f>
        <v>7000</v>
      </c>
      <c r="F21" s="8">
        <f>'120'!I13</f>
        <v>6000</v>
      </c>
      <c r="G21" s="8">
        <f>'120'!J13</f>
        <v>9000</v>
      </c>
      <c r="H21" s="8">
        <f>'120'!K13</f>
        <v>5500</v>
      </c>
    </row>
    <row r="22" spans="1:10" x14ac:dyDescent="0.3">
      <c r="A22" s="5">
        <v>200</v>
      </c>
      <c r="B22" s="5" t="s">
        <v>72</v>
      </c>
      <c r="C22" s="8">
        <f>'200'!F14</f>
        <v>16300</v>
      </c>
      <c r="D22" s="8">
        <f>'200'!G14</f>
        <v>13045</v>
      </c>
      <c r="E22" s="8">
        <f>'200'!H14</f>
        <v>14420</v>
      </c>
      <c r="F22" s="8">
        <f>'200'!I14</f>
        <v>15114</v>
      </c>
      <c r="G22" s="8">
        <f>'200'!J14</f>
        <v>15843</v>
      </c>
      <c r="H22" s="8">
        <f>'200'!K14</f>
        <v>16608</v>
      </c>
    </row>
    <row r="23" spans="1:10" x14ac:dyDescent="0.3">
      <c r="A23" s="5">
        <v>210</v>
      </c>
      <c r="B23" s="5" t="s">
        <v>73</v>
      </c>
      <c r="C23" s="8">
        <f>'210'!F14</f>
        <v>4700</v>
      </c>
      <c r="D23" s="8">
        <f>'210'!G14</f>
        <v>-260</v>
      </c>
      <c r="E23" s="8">
        <f>'210'!H14</f>
        <v>682</v>
      </c>
      <c r="F23" s="8">
        <f>'210'!I14</f>
        <v>748</v>
      </c>
      <c r="G23" s="8">
        <f>'210'!J14</f>
        <v>818</v>
      </c>
      <c r="H23" s="8">
        <f>'210'!K14</f>
        <v>894</v>
      </c>
    </row>
    <row r="24" spans="1:10" x14ac:dyDescent="0.3">
      <c r="A24" s="5">
        <v>220</v>
      </c>
      <c r="B24" s="5" t="s">
        <v>74</v>
      </c>
      <c r="C24" s="8">
        <f>'220'!F15</f>
        <v>3326</v>
      </c>
      <c r="D24" s="8">
        <f>'220'!G15</f>
        <v>3326</v>
      </c>
      <c r="E24" s="8">
        <f>'220'!H15</f>
        <v>3326</v>
      </c>
      <c r="F24" s="8">
        <f>'220'!I15</f>
        <v>3326</v>
      </c>
      <c r="G24" s="8">
        <f>'220'!J15</f>
        <v>3326</v>
      </c>
      <c r="H24" s="8">
        <f>'220'!K15</f>
        <v>3326</v>
      </c>
    </row>
    <row r="25" spans="1:10" x14ac:dyDescent="0.3">
      <c r="A25" s="5">
        <v>300</v>
      </c>
      <c r="B25" s="5" t="s">
        <v>75</v>
      </c>
      <c r="C25" s="8">
        <f>-'300'!F8</f>
        <v>-2</v>
      </c>
      <c r="D25" s="8">
        <f>-'300'!G8</f>
        <v>-2</v>
      </c>
      <c r="E25" s="8">
        <f>-'300'!H8</f>
        <v>-2</v>
      </c>
      <c r="F25" s="8">
        <f>-'300'!I8</f>
        <v>-2</v>
      </c>
      <c r="G25" s="8">
        <f>-'300'!J8</f>
        <v>-2</v>
      </c>
      <c r="H25" s="8">
        <f>-'300'!K8</f>
        <v>-2</v>
      </c>
    </row>
    <row r="26" spans="1:10" x14ac:dyDescent="0.3">
      <c r="A26" s="5">
        <v>310</v>
      </c>
      <c r="B26" s="5" t="s">
        <v>76</v>
      </c>
      <c r="C26" s="8">
        <f>'310'!F13</f>
        <v>21938</v>
      </c>
      <c r="D26" s="8">
        <f>'310'!G13</f>
        <v>20523</v>
      </c>
      <c r="E26" s="8">
        <f>'310'!H13</f>
        <v>20332.28</v>
      </c>
      <c r="F26" s="8">
        <f>'310'!I13</f>
        <v>19524.28</v>
      </c>
      <c r="G26" s="8">
        <f>'310'!J13</f>
        <v>18714.060000000001</v>
      </c>
      <c r="H26" s="8">
        <f>'310'!K13</f>
        <v>17910.490000000002</v>
      </c>
    </row>
    <row r="27" spans="1:10" x14ac:dyDescent="0.3">
      <c r="A27" s="5">
        <v>320</v>
      </c>
      <c r="B27" s="5" t="s">
        <v>77</v>
      </c>
      <c r="C27" s="8">
        <f>'320'!F9</f>
        <v>1500</v>
      </c>
      <c r="D27" s="8">
        <f>'320'!G9</f>
        <v>1500</v>
      </c>
      <c r="E27" s="8">
        <f>'320'!H9</f>
        <v>1500</v>
      </c>
      <c r="F27" s="8">
        <f>'320'!I9</f>
        <v>1500</v>
      </c>
      <c r="G27" s="8">
        <f>'320'!J9</f>
        <v>1500</v>
      </c>
      <c r="H27" s="8">
        <f>'320'!K9</f>
        <v>1500</v>
      </c>
    </row>
    <row r="28" spans="1:10" x14ac:dyDescent="0.3">
      <c r="A28" s="5">
        <v>400</v>
      </c>
      <c r="B28" s="5" t="s">
        <v>78</v>
      </c>
      <c r="C28" s="8">
        <f>'400'!F9</f>
        <v>7500</v>
      </c>
      <c r="D28" s="8">
        <f>'400'!G9</f>
        <v>15000</v>
      </c>
      <c r="E28" s="8">
        <f>'400'!H9</f>
        <v>25000</v>
      </c>
      <c r="F28" s="8">
        <f>'400'!I9</f>
        <v>25000</v>
      </c>
      <c r="G28" s="8">
        <f>'400'!J9</f>
        <v>25000</v>
      </c>
      <c r="H28" s="8">
        <f>'400'!K9</f>
        <v>25000</v>
      </c>
    </row>
    <row r="29" spans="1:10" x14ac:dyDescent="0.3">
      <c r="A29" s="5">
        <v>410</v>
      </c>
      <c r="B29" s="5" t="s">
        <v>79</v>
      </c>
      <c r="C29" s="8">
        <f>'410'!F8</f>
        <v>7500</v>
      </c>
      <c r="D29" s="8">
        <f>'410'!G8</f>
        <v>5000</v>
      </c>
      <c r="E29" s="8">
        <f>'410'!H8</f>
        <v>10000</v>
      </c>
      <c r="F29" s="8">
        <f>'410'!I8</f>
        <v>10000</v>
      </c>
      <c r="G29" s="8">
        <f>'410'!J8</f>
        <v>10000</v>
      </c>
      <c r="H29" s="8">
        <f>'410'!K8</f>
        <v>10000</v>
      </c>
    </row>
    <row r="30" spans="1:10" x14ac:dyDescent="0.3">
      <c r="A30" s="5">
        <v>500</v>
      </c>
      <c r="B30" s="5" t="s">
        <v>80</v>
      </c>
      <c r="C30" s="8">
        <f>'500'!F31</f>
        <v>-18200</v>
      </c>
      <c r="D30" s="8">
        <f>'500'!G31</f>
        <v>-9660</v>
      </c>
      <c r="E30" s="8">
        <f>'500'!H31</f>
        <v>-5445</v>
      </c>
      <c r="F30" s="8">
        <f>'500'!I31</f>
        <v>-6561</v>
      </c>
      <c r="G30" s="8">
        <f>'500'!J31</f>
        <v>-7490</v>
      </c>
      <c r="H30" s="8">
        <f>'500'!K31</f>
        <v>-8737</v>
      </c>
    </row>
    <row r="31" spans="1:10" x14ac:dyDescent="0.3">
      <c r="A31" s="5">
        <v>510</v>
      </c>
      <c r="B31" s="5" t="s">
        <v>81</v>
      </c>
      <c r="C31" s="8">
        <f>'510'!F8</f>
        <v>-11840</v>
      </c>
      <c r="D31" s="8">
        <f>'510'!G8</f>
        <v>-11840</v>
      </c>
      <c r="E31" s="8">
        <f>-'510'!H8</f>
        <v>-11840</v>
      </c>
      <c r="F31" s="8">
        <f>-'510'!I8</f>
        <v>-11840</v>
      </c>
      <c r="G31" s="8">
        <f>-'510'!J8</f>
        <v>-11840</v>
      </c>
      <c r="H31" s="8">
        <f>-'510'!K8</f>
        <v>-11840</v>
      </c>
    </row>
    <row r="32" spans="1:10" x14ac:dyDescent="0.3">
      <c r="A32" s="5">
        <v>600</v>
      </c>
      <c r="B32" s="5" t="s">
        <v>82</v>
      </c>
      <c r="C32" s="8">
        <f>'600'!F14</f>
        <v>-2000</v>
      </c>
      <c r="D32" s="8">
        <f>'600'!G14</f>
        <v>-1700</v>
      </c>
      <c r="E32" s="8">
        <f>'600'!H14</f>
        <v>660</v>
      </c>
      <c r="F32" s="8">
        <f>'600'!I14</f>
        <v>618</v>
      </c>
      <c r="G32" s="8">
        <f>'600'!J14</f>
        <v>574</v>
      </c>
      <c r="H32" s="8">
        <f>'600'!K14</f>
        <v>528</v>
      </c>
    </row>
    <row r="33" spans="1:9" x14ac:dyDescent="0.3">
      <c r="A33" s="5">
        <v>700</v>
      </c>
      <c r="B33" s="5" t="s">
        <v>83</v>
      </c>
      <c r="C33" s="8">
        <f>'700'!F12</f>
        <v>720</v>
      </c>
      <c r="D33" s="8">
        <f>'700'!G12</f>
        <v>720</v>
      </c>
      <c r="E33" s="8">
        <f>'700'!H12</f>
        <v>720</v>
      </c>
      <c r="F33" s="8">
        <f>'700'!I12</f>
        <v>720</v>
      </c>
      <c r="G33" s="8">
        <f>'700'!J12</f>
        <v>720</v>
      </c>
      <c r="H33" s="8">
        <f>'700'!K12</f>
        <v>720</v>
      </c>
    </row>
    <row r="34" spans="1:9" x14ac:dyDescent="0.3">
      <c r="A34" s="5">
        <v>710</v>
      </c>
      <c r="B34" s="5" t="s">
        <v>84</v>
      </c>
      <c r="C34" s="8">
        <f>'710'!F10</f>
        <v>3100</v>
      </c>
      <c r="D34" s="8">
        <f>'710'!G10</f>
        <v>3100</v>
      </c>
      <c r="E34" s="8">
        <f>'710'!H10</f>
        <v>10100</v>
      </c>
      <c r="F34" s="8">
        <f>'710'!I10</f>
        <v>10100</v>
      </c>
      <c r="G34" s="8">
        <f>'710'!J10</f>
        <v>10100</v>
      </c>
      <c r="H34" s="8">
        <f>'710'!K10</f>
        <v>10100</v>
      </c>
    </row>
    <row r="35" spans="1:9" x14ac:dyDescent="0.3">
      <c r="A35" s="5">
        <v>720</v>
      </c>
      <c r="B35" s="5" t="s">
        <v>85</v>
      </c>
      <c r="C35" s="8">
        <f>'720'!F10</f>
        <v>26630</v>
      </c>
      <c r="D35" s="8">
        <f>'720'!G10</f>
        <v>25750</v>
      </c>
      <c r="E35" s="8">
        <f>'720'!H10</f>
        <v>27303</v>
      </c>
      <c r="F35" s="8">
        <f>'720'!I10</f>
        <v>28401</v>
      </c>
      <c r="G35" s="8">
        <f>'720'!J10</f>
        <v>29548</v>
      </c>
      <c r="H35" s="8">
        <f>'720'!K10</f>
        <v>30746</v>
      </c>
    </row>
    <row r="36" spans="1:9" x14ac:dyDescent="0.3">
      <c r="A36" s="5">
        <v>800</v>
      </c>
      <c r="B36" s="5" t="s">
        <v>86</v>
      </c>
      <c r="C36" s="8">
        <f>'800'!F8</f>
        <v>500</v>
      </c>
      <c r="D36" s="8">
        <f>'800'!G8</f>
        <v>500</v>
      </c>
      <c r="E36" s="8">
        <f>'800'!H8</f>
        <v>525</v>
      </c>
      <c r="F36" s="8">
        <f>'800'!I8</f>
        <v>551</v>
      </c>
      <c r="G36" s="8">
        <f>'800'!J8</f>
        <v>579</v>
      </c>
      <c r="H36" s="8">
        <f>'800'!K8</f>
        <v>608</v>
      </c>
    </row>
    <row r="37" spans="1:9" x14ac:dyDescent="0.3">
      <c r="A37" s="5">
        <v>900</v>
      </c>
      <c r="B37" s="5" t="s">
        <v>87</v>
      </c>
      <c r="C37" s="8">
        <f>'900'!F14</f>
        <v>93900</v>
      </c>
      <c r="D37" s="8">
        <f>'900'!G14</f>
        <v>134421</v>
      </c>
      <c r="E37" s="8">
        <f>'900'!H14</f>
        <v>122500</v>
      </c>
      <c r="F37" s="8">
        <f>'900'!I14</f>
        <v>108500</v>
      </c>
      <c r="G37" s="8">
        <f>'900'!J14</f>
        <v>55000</v>
      </c>
      <c r="H37" s="8">
        <f>'900'!K14</f>
        <v>45000</v>
      </c>
    </row>
    <row r="38" spans="1:9" ht="102" customHeight="1" x14ac:dyDescent="0.3">
      <c r="A38" s="5"/>
      <c r="B38" s="27" t="s">
        <v>140</v>
      </c>
      <c r="C38" s="37">
        <v>79341</v>
      </c>
      <c r="D38" s="28">
        <v>-3252</v>
      </c>
      <c r="E38" s="28">
        <v>-11827.28</v>
      </c>
      <c r="F38" s="28">
        <v>-9915.33</v>
      </c>
      <c r="G38" s="37">
        <v>23501.84</v>
      </c>
      <c r="H38" s="37">
        <v>20766.05</v>
      </c>
      <c r="I38" s="36" t="s">
        <v>195</v>
      </c>
    </row>
    <row r="39" spans="1:9" ht="129.6" x14ac:dyDescent="0.3">
      <c r="A39" s="5"/>
      <c r="B39" s="13" t="s">
        <v>88</v>
      </c>
      <c r="C39" s="14">
        <f>SUM(C19:C38)</f>
        <v>540271</v>
      </c>
      <c r="D39" s="14">
        <f t="shared" ref="D39:H39" si="1">SUM(D19:D38)</f>
        <v>501638</v>
      </c>
      <c r="E39" s="14">
        <f t="shared" si="1"/>
        <v>501638</v>
      </c>
      <c r="F39" s="14">
        <f t="shared" si="1"/>
        <v>501637.99999999994</v>
      </c>
      <c r="G39" s="14">
        <f t="shared" si="1"/>
        <v>501638.0025</v>
      </c>
      <c r="H39" s="14">
        <f t="shared" si="1"/>
        <v>501637.99762499996</v>
      </c>
      <c r="I39" s="35" t="s">
        <v>196</v>
      </c>
    </row>
    <row r="40" spans="1:9" x14ac:dyDescent="0.3">
      <c r="A40" s="5"/>
      <c r="B40" s="5"/>
      <c r="C40" s="5"/>
      <c r="D40" s="5"/>
      <c r="E40" s="5"/>
      <c r="F40" s="5"/>
      <c r="G40" s="5"/>
      <c r="H40" s="5"/>
    </row>
    <row r="42" spans="1:9" x14ac:dyDescent="0.3">
      <c r="C42" s="2"/>
    </row>
  </sheetData>
  <pageMargins left="0.7" right="0.7" top="0.75" bottom="0.75" header="0.3" footer="0.3"/>
  <pageSetup paperSize="9"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3B0C3-C10A-4540-97E0-314EE76BE174}">
  <sheetPr>
    <pageSetUpPr fitToPage="1"/>
  </sheetPr>
  <dimension ref="C2:L9"/>
  <sheetViews>
    <sheetView workbookViewId="0">
      <selection activeCell="F4" sqref="F4:K4"/>
    </sheetView>
  </sheetViews>
  <sheetFormatPr defaultRowHeight="14.4" x14ac:dyDescent="0.3"/>
  <cols>
    <col min="3" max="3" width="15" customWidth="1"/>
    <col min="4" max="4" width="10.6640625" customWidth="1"/>
    <col min="5" max="5" width="33" customWidth="1"/>
    <col min="6" max="7" width="10.5546875" bestFit="1" customWidth="1"/>
    <col min="8" max="8" width="11.33203125" customWidth="1"/>
    <col min="9" max="9" width="11.88671875" customWidth="1"/>
    <col min="10" max="10" width="12" customWidth="1"/>
    <col min="11" max="11" width="11.5546875" customWidth="1"/>
  </cols>
  <sheetData>
    <row r="2" spans="3:12" x14ac:dyDescent="0.3">
      <c r="E2" s="3" t="s">
        <v>107</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4650</v>
      </c>
      <c r="D5" s="5">
        <v>320</v>
      </c>
      <c r="E5" s="5" t="s">
        <v>37</v>
      </c>
      <c r="F5" s="6">
        <v>1000</v>
      </c>
      <c r="G5" s="6">
        <v>1000</v>
      </c>
      <c r="H5" s="6">
        <v>1000</v>
      </c>
      <c r="I5" s="6">
        <v>1000</v>
      </c>
      <c r="J5" s="6">
        <v>1000</v>
      </c>
      <c r="K5" s="6">
        <v>1000</v>
      </c>
      <c r="L5" s="5"/>
    </row>
    <row r="6" spans="3:12" x14ac:dyDescent="0.3">
      <c r="C6" s="5">
        <v>5330</v>
      </c>
      <c r="D6" s="5">
        <v>320</v>
      </c>
      <c r="E6" s="5" t="s">
        <v>39</v>
      </c>
      <c r="F6" s="6">
        <v>500</v>
      </c>
      <c r="G6" s="6">
        <v>500</v>
      </c>
      <c r="H6" s="6">
        <v>500</v>
      </c>
      <c r="I6" s="6">
        <v>500</v>
      </c>
      <c r="J6" s="6">
        <v>500</v>
      </c>
      <c r="K6" s="6">
        <v>500</v>
      </c>
      <c r="L6" s="8"/>
    </row>
    <row r="7" spans="3:12" x14ac:dyDescent="0.3">
      <c r="C7" s="5"/>
      <c r="D7" s="5"/>
      <c r="E7" s="13" t="s">
        <v>89</v>
      </c>
      <c r="F7" s="18">
        <f t="shared" ref="F7:K7" si="0">SUM(F5:F6)</f>
        <v>1500</v>
      </c>
      <c r="G7" s="18">
        <f t="shared" si="0"/>
        <v>1500</v>
      </c>
      <c r="H7" s="18">
        <f t="shared" si="0"/>
        <v>1500</v>
      </c>
      <c r="I7" s="18">
        <f t="shared" si="0"/>
        <v>1500</v>
      </c>
      <c r="J7" s="18">
        <f t="shared" si="0"/>
        <v>1500</v>
      </c>
      <c r="K7" s="18">
        <f t="shared" si="0"/>
        <v>1500</v>
      </c>
      <c r="L7" s="5"/>
    </row>
    <row r="8" spans="3:12" x14ac:dyDescent="0.3">
      <c r="C8" s="5"/>
      <c r="D8" s="5"/>
      <c r="E8" s="5"/>
      <c r="F8" s="5"/>
      <c r="G8" s="5"/>
      <c r="H8" s="5"/>
      <c r="I8" s="5"/>
      <c r="J8" s="5"/>
      <c r="K8" s="5"/>
      <c r="L8" s="5"/>
    </row>
    <row r="9" spans="3:12" x14ac:dyDescent="0.3">
      <c r="C9" s="5"/>
      <c r="D9" s="5"/>
      <c r="E9" s="18" t="s">
        <v>67</v>
      </c>
      <c r="F9" s="18">
        <f>F7</f>
        <v>1500</v>
      </c>
      <c r="G9" s="18">
        <f>G7</f>
        <v>1500</v>
      </c>
      <c r="H9" s="18">
        <f t="shared" ref="H9:K9" si="1">H7</f>
        <v>1500</v>
      </c>
      <c r="I9" s="18">
        <f t="shared" si="1"/>
        <v>1500</v>
      </c>
      <c r="J9" s="18">
        <f t="shared" si="1"/>
        <v>1500</v>
      </c>
      <c r="K9" s="18">
        <f t="shared" si="1"/>
        <v>1500</v>
      </c>
      <c r="L9" s="4"/>
    </row>
  </sheetData>
  <pageMargins left="0.7" right="0.7"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AE9F-E848-4FF4-B558-C4B38059F982}">
  <sheetPr>
    <pageSetUpPr fitToPage="1"/>
  </sheetPr>
  <dimension ref="C2:L10"/>
  <sheetViews>
    <sheetView workbookViewId="0">
      <selection activeCell="F4" sqref="F4:K4"/>
    </sheetView>
  </sheetViews>
  <sheetFormatPr defaultRowHeight="14.4" x14ac:dyDescent="0.3"/>
  <cols>
    <col min="3" max="3" width="15" customWidth="1"/>
    <col min="4" max="4" width="10.6640625" customWidth="1"/>
    <col min="5" max="5" width="33" customWidth="1"/>
    <col min="6" max="7" width="11.5546875" bestFit="1" customWidth="1"/>
    <col min="8" max="8" width="11.44140625" customWidth="1"/>
    <col min="9" max="11" width="12.6640625" customWidth="1"/>
    <col min="12" max="12" width="18.88671875" customWidth="1"/>
  </cols>
  <sheetData>
    <row r="2" spans="3:12" x14ac:dyDescent="0.3">
      <c r="E2" t="s">
        <v>108</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143.25" customHeight="1" x14ac:dyDescent="0.3">
      <c r="C5" s="5">
        <v>4845</v>
      </c>
      <c r="D5" s="5">
        <v>400</v>
      </c>
      <c r="E5" s="5" t="s">
        <v>121</v>
      </c>
      <c r="F5" s="6">
        <v>7500</v>
      </c>
      <c r="G5" s="6">
        <v>10000</v>
      </c>
      <c r="H5" s="6">
        <v>10000</v>
      </c>
      <c r="I5" s="6">
        <v>10000</v>
      </c>
      <c r="J5" s="6">
        <v>10000</v>
      </c>
      <c r="K5" s="6">
        <v>10000</v>
      </c>
      <c r="L5" s="24" t="s">
        <v>166</v>
      </c>
    </row>
    <row r="6" spans="3:12" ht="129.6" x14ac:dyDescent="0.3">
      <c r="C6" s="5">
        <v>4869</v>
      </c>
      <c r="D6" s="5">
        <v>400</v>
      </c>
      <c r="E6" s="5" t="s">
        <v>40</v>
      </c>
      <c r="F6" s="6">
        <v>0</v>
      </c>
      <c r="G6" s="6">
        <v>5000</v>
      </c>
      <c r="H6" s="31">
        <v>15000</v>
      </c>
      <c r="I6" s="31">
        <v>15000</v>
      </c>
      <c r="J6" s="31">
        <v>15000</v>
      </c>
      <c r="K6" s="31">
        <v>15000</v>
      </c>
      <c r="L6" s="24" t="s">
        <v>167</v>
      </c>
    </row>
    <row r="7" spans="3:12" x14ac:dyDescent="0.3">
      <c r="C7" s="5"/>
      <c r="D7" s="5"/>
      <c r="E7" s="13" t="s">
        <v>89</v>
      </c>
      <c r="F7" s="18">
        <f t="shared" ref="F7:K7" si="0">SUM(F5:F6)</f>
        <v>7500</v>
      </c>
      <c r="G7" s="18">
        <f t="shared" si="0"/>
        <v>15000</v>
      </c>
      <c r="H7" s="14">
        <f t="shared" si="0"/>
        <v>25000</v>
      </c>
      <c r="I7" s="14">
        <f t="shared" si="0"/>
        <v>25000</v>
      </c>
      <c r="J7" s="14">
        <f t="shared" si="0"/>
        <v>25000</v>
      </c>
      <c r="K7" s="14">
        <f t="shared" si="0"/>
        <v>25000</v>
      </c>
      <c r="L7" s="4"/>
    </row>
    <row r="8" spans="3:12" x14ac:dyDescent="0.3">
      <c r="C8" s="5"/>
      <c r="D8" s="5"/>
      <c r="E8" s="5"/>
      <c r="F8" s="5"/>
      <c r="G8" s="5"/>
      <c r="H8" s="5"/>
      <c r="I8" s="5"/>
      <c r="J8" s="5"/>
      <c r="K8" s="5"/>
      <c r="L8" s="5"/>
    </row>
    <row r="9" spans="3:12" x14ac:dyDescent="0.3">
      <c r="C9" s="5"/>
      <c r="D9" s="5"/>
      <c r="E9" s="18" t="s">
        <v>67</v>
      </c>
      <c r="F9" s="18">
        <f>F7</f>
        <v>7500</v>
      </c>
      <c r="G9" s="18">
        <f>G7</f>
        <v>15000</v>
      </c>
      <c r="H9" s="18">
        <f t="shared" ref="H9:K9" si="1">H7</f>
        <v>25000</v>
      </c>
      <c r="I9" s="18">
        <f t="shared" si="1"/>
        <v>25000</v>
      </c>
      <c r="J9" s="18">
        <f t="shared" si="1"/>
        <v>25000</v>
      </c>
      <c r="K9" s="18">
        <f t="shared" si="1"/>
        <v>25000</v>
      </c>
      <c r="L9" s="5"/>
    </row>
    <row r="10" spans="3:12" x14ac:dyDescent="0.3">
      <c r="C10" s="5"/>
      <c r="D10" s="5"/>
      <c r="E10" s="5"/>
      <c r="F10" s="5"/>
      <c r="G10" s="5"/>
      <c r="H10" s="5"/>
      <c r="I10" s="5"/>
      <c r="J10" s="5"/>
      <c r="K10" s="5"/>
      <c r="L10" s="4" t="s">
        <v>119</v>
      </c>
    </row>
  </sheetData>
  <pageMargins left="0.7" right="0.7" top="0.75" bottom="0.75" header="0.3" footer="0.3"/>
  <pageSetup paperSize="9" scale="7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0C50-CE36-4E91-8F6D-27D1EC6C893F}">
  <sheetPr>
    <pageSetUpPr fitToPage="1"/>
  </sheetPr>
  <dimension ref="C2:L8"/>
  <sheetViews>
    <sheetView workbookViewId="0">
      <selection activeCell="F4" sqref="F4:K4"/>
    </sheetView>
  </sheetViews>
  <sheetFormatPr defaultRowHeight="14.4" x14ac:dyDescent="0.3"/>
  <cols>
    <col min="3" max="3" width="15" customWidth="1"/>
    <col min="4" max="4" width="10.6640625" customWidth="1"/>
    <col min="5" max="5" width="33" customWidth="1"/>
    <col min="6" max="7" width="11.5546875" bestFit="1" customWidth="1"/>
    <col min="8" max="9" width="13.44140625" customWidth="1"/>
    <col min="10" max="10" width="13.6640625" customWidth="1"/>
    <col min="11" max="11" width="16.5546875" customWidth="1"/>
    <col min="12" max="12" width="39.44140625" customWidth="1"/>
  </cols>
  <sheetData>
    <row r="2" spans="3:12" x14ac:dyDescent="0.3">
      <c r="E2" s="3" t="s">
        <v>109</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53.4" customHeight="1" x14ac:dyDescent="0.3">
      <c r="C5" s="5">
        <v>4600</v>
      </c>
      <c r="D5" s="5">
        <v>410</v>
      </c>
      <c r="E5" s="5" t="s">
        <v>122</v>
      </c>
      <c r="F5" s="6">
        <v>7500</v>
      </c>
      <c r="G5" s="6">
        <v>5000</v>
      </c>
      <c r="H5" s="6">
        <v>10000</v>
      </c>
      <c r="I5" s="6">
        <v>10000</v>
      </c>
      <c r="J5" s="6">
        <v>10000</v>
      </c>
      <c r="K5" s="6">
        <v>10000</v>
      </c>
      <c r="L5" s="24" t="s">
        <v>168</v>
      </c>
    </row>
    <row r="6" spans="3:12" x14ac:dyDescent="0.3">
      <c r="C6" s="5"/>
      <c r="D6" s="5"/>
      <c r="E6" s="13" t="s">
        <v>89</v>
      </c>
      <c r="F6" s="18">
        <f>SUM(F4:F5)</f>
        <v>7500</v>
      </c>
      <c r="G6" s="18">
        <f>SUM(G4:G5)</f>
        <v>5000</v>
      </c>
      <c r="H6" s="14">
        <f>SUM(H5:H5)</f>
        <v>10000</v>
      </c>
      <c r="I6" s="14">
        <f>SUM(I5:I5)</f>
        <v>10000</v>
      </c>
      <c r="J6" s="14">
        <f>SUM(J5:J5)</f>
        <v>10000</v>
      </c>
      <c r="K6" s="14">
        <f>SUM(K5:K5)</f>
        <v>10000</v>
      </c>
      <c r="L6" s="8"/>
    </row>
    <row r="7" spans="3:12" x14ac:dyDescent="0.3">
      <c r="C7" s="5"/>
      <c r="D7" s="5"/>
      <c r="E7" s="5"/>
      <c r="F7" s="5"/>
      <c r="G7" s="5"/>
      <c r="H7" s="5"/>
      <c r="I7" s="5"/>
      <c r="J7" s="5"/>
      <c r="K7" s="5"/>
      <c r="L7" s="5"/>
    </row>
    <row r="8" spans="3:12" x14ac:dyDescent="0.3">
      <c r="C8" s="5"/>
      <c r="D8" s="5"/>
      <c r="E8" s="18" t="s">
        <v>67</v>
      </c>
      <c r="F8" s="18">
        <f>F6</f>
        <v>7500</v>
      </c>
      <c r="G8" s="18">
        <f>G6</f>
        <v>5000</v>
      </c>
      <c r="H8" s="18">
        <f t="shared" ref="H8:K8" si="0">H6</f>
        <v>10000</v>
      </c>
      <c r="I8" s="18">
        <f t="shared" si="0"/>
        <v>10000</v>
      </c>
      <c r="J8" s="18">
        <f t="shared" si="0"/>
        <v>10000</v>
      </c>
      <c r="K8" s="18">
        <f t="shared" si="0"/>
        <v>10000</v>
      </c>
      <c r="L8" s="5"/>
    </row>
  </sheetData>
  <pageMargins left="0.7" right="0.7" top="0.75" bottom="0.75" header="0.3" footer="0.3"/>
  <pageSetup paperSize="9"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0B36-9A20-41D8-B848-19974EA0252D}">
  <sheetPr>
    <pageSetUpPr fitToPage="1"/>
  </sheetPr>
  <dimension ref="C2:L31"/>
  <sheetViews>
    <sheetView topLeftCell="B1" workbookViewId="0">
      <selection activeCell="F4" sqref="F4:K4"/>
    </sheetView>
  </sheetViews>
  <sheetFormatPr defaultRowHeight="14.4" x14ac:dyDescent="0.3"/>
  <cols>
    <col min="3" max="3" width="15" customWidth="1"/>
    <col min="4" max="4" width="10.6640625" customWidth="1"/>
    <col min="5" max="5" width="33" customWidth="1"/>
    <col min="6" max="7" width="11.5546875" bestFit="1" customWidth="1"/>
    <col min="8" max="8" width="12.5546875" bestFit="1" customWidth="1"/>
    <col min="9" max="9" width="12.33203125" bestFit="1" customWidth="1"/>
    <col min="10" max="10" width="12.5546875" bestFit="1" customWidth="1"/>
    <col min="11" max="11" width="11.5546875" bestFit="1" customWidth="1"/>
    <col min="12" max="12" width="48.5546875" customWidth="1"/>
  </cols>
  <sheetData>
    <row r="2" spans="3:12" x14ac:dyDescent="0.3">
      <c r="E2" s="3" t="s">
        <v>110</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1510</v>
      </c>
      <c r="D5" s="5">
        <v>500</v>
      </c>
      <c r="E5" s="5" t="s">
        <v>41</v>
      </c>
      <c r="F5" s="6">
        <v>8500</v>
      </c>
      <c r="G5" s="6">
        <v>12075</v>
      </c>
      <c r="H5" s="6">
        <f>ROUND(G5*1.05,0)</f>
        <v>12679</v>
      </c>
      <c r="I5" s="6">
        <f t="shared" ref="I5:K5" si="0">ROUND(H5*1.05,0)</f>
        <v>13313</v>
      </c>
      <c r="J5" s="6">
        <f t="shared" si="0"/>
        <v>13979</v>
      </c>
      <c r="K5" s="6">
        <f t="shared" si="0"/>
        <v>14678</v>
      </c>
      <c r="L5" s="5" t="s">
        <v>170</v>
      </c>
    </row>
    <row r="6" spans="3:12" x14ac:dyDescent="0.3">
      <c r="C6" s="5">
        <v>1520</v>
      </c>
      <c r="D6" s="5">
        <v>500</v>
      </c>
      <c r="E6" s="5" t="s">
        <v>42</v>
      </c>
      <c r="F6" s="6">
        <v>22000</v>
      </c>
      <c r="G6" s="6">
        <v>29500</v>
      </c>
      <c r="H6" s="6">
        <f t="shared" ref="H6:K6" si="1">ROUND(G6*1.05,0)</f>
        <v>30975</v>
      </c>
      <c r="I6" s="6">
        <f t="shared" si="1"/>
        <v>32524</v>
      </c>
      <c r="J6" s="6">
        <f t="shared" si="1"/>
        <v>34150</v>
      </c>
      <c r="K6" s="6">
        <f t="shared" si="1"/>
        <v>35858</v>
      </c>
      <c r="L6" s="5" t="s">
        <v>170</v>
      </c>
    </row>
    <row r="7" spans="3:12" x14ac:dyDescent="0.3">
      <c r="C7" s="5">
        <v>1530</v>
      </c>
      <c r="D7" s="5">
        <v>500</v>
      </c>
      <c r="E7" s="5" t="s">
        <v>97</v>
      </c>
      <c r="F7" s="6">
        <v>8400</v>
      </c>
      <c r="G7" s="6">
        <v>8820</v>
      </c>
      <c r="H7" s="6">
        <f t="shared" ref="H7:K7" si="2">ROUND(G7*1.05,0)</f>
        <v>9261</v>
      </c>
      <c r="I7" s="6">
        <f t="shared" si="2"/>
        <v>9724</v>
      </c>
      <c r="J7" s="6">
        <f t="shared" si="2"/>
        <v>10210</v>
      </c>
      <c r="K7" s="6">
        <f t="shared" si="2"/>
        <v>10721</v>
      </c>
      <c r="L7" s="5" t="s">
        <v>170</v>
      </c>
    </row>
    <row r="8" spans="3:12" ht="14.25" customHeight="1" x14ac:dyDescent="0.3">
      <c r="C8" s="5">
        <v>1450</v>
      </c>
      <c r="D8" s="5">
        <v>500</v>
      </c>
      <c r="E8" s="5" t="s">
        <v>169</v>
      </c>
      <c r="F8" s="6">
        <v>15000</v>
      </c>
      <c r="G8" s="6">
        <v>10000</v>
      </c>
      <c r="H8" s="6">
        <v>10000</v>
      </c>
      <c r="I8" s="6">
        <v>10000</v>
      </c>
      <c r="J8" s="6">
        <v>10000</v>
      </c>
      <c r="K8" s="6">
        <v>10000</v>
      </c>
      <c r="L8" s="5"/>
    </row>
    <row r="9" spans="3:12" x14ac:dyDescent="0.3">
      <c r="C9" s="5"/>
      <c r="D9" s="5"/>
      <c r="E9" s="13" t="s">
        <v>89</v>
      </c>
      <c r="F9" s="18">
        <f>SUM(F4:F8)</f>
        <v>53900</v>
      </c>
      <c r="G9" s="18">
        <f>SUM(G4:G8)</f>
        <v>60395</v>
      </c>
      <c r="H9" s="18">
        <f t="shared" ref="H9:K9" si="3">SUM(H4:H8)</f>
        <v>62915</v>
      </c>
      <c r="I9" s="18">
        <f t="shared" si="3"/>
        <v>65561</v>
      </c>
      <c r="J9" s="18">
        <f t="shared" si="3"/>
        <v>68339</v>
      </c>
      <c r="K9" s="18">
        <f t="shared" si="3"/>
        <v>71257</v>
      </c>
      <c r="L9" s="5"/>
    </row>
    <row r="10" spans="3:12" x14ac:dyDescent="0.3">
      <c r="C10" s="5"/>
      <c r="D10" s="5"/>
      <c r="E10" s="5"/>
      <c r="F10" s="6"/>
      <c r="G10" s="6"/>
      <c r="H10" s="5"/>
      <c r="I10" s="5"/>
      <c r="J10" s="5"/>
      <c r="K10" s="5"/>
      <c r="L10" s="4"/>
    </row>
    <row r="11" spans="3:12" x14ac:dyDescent="0.3">
      <c r="C11" s="5"/>
      <c r="D11" s="5"/>
      <c r="E11" s="5"/>
      <c r="F11" s="6"/>
      <c r="G11" s="6"/>
      <c r="H11" s="5"/>
      <c r="I11" s="5"/>
      <c r="L11" s="5"/>
    </row>
    <row r="12" spans="3:12" ht="43.2" x14ac:dyDescent="0.3">
      <c r="C12" s="5">
        <v>4160</v>
      </c>
      <c r="D12" s="5">
        <v>500</v>
      </c>
      <c r="E12" s="5" t="s">
        <v>15</v>
      </c>
      <c r="F12" s="6">
        <v>2000</v>
      </c>
      <c r="G12" s="6">
        <v>2250</v>
      </c>
      <c r="H12" s="6">
        <f>ROUND(G12*1.05,0)</f>
        <v>2363</v>
      </c>
      <c r="I12" s="6">
        <f t="shared" ref="I12:K12" si="4">ROUND(H12*1.05,0)</f>
        <v>2481</v>
      </c>
      <c r="J12" s="6">
        <f t="shared" si="4"/>
        <v>2605</v>
      </c>
      <c r="K12" s="6">
        <f t="shared" si="4"/>
        <v>2735</v>
      </c>
      <c r="L12" s="24" t="s">
        <v>149</v>
      </c>
    </row>
    <row r="13" spans="3:12" x14ac:dyDescent="0.3">
      <c r="C13" s="5">
        <v>4220</v>
      </c>
      <c r="D13" s="5">
        <v>500</v>
      </c>
      <c r="E13" s="5" t="s">
        <v>19</v>
      </c>
      <c r="F13" s="6">
        <v>2000</v>
      </c>
      <c r="G13" s="6">
        <v>2000</v>
      </c>
      <c r="H13" s="6">
        <f>ROUND(G13*1.03,0)</f>
        <v>2060</v>
      </c>
      <c r="I13" s="6">
        <f t="shared" ref="I13:K13" si="5">ROUND(H13*1.03,0)</f>
        <v>2122</v>
      </c>
      <c r="J13" s="6">
        <f t="shared" si="5"/>
        <v>2186</v>
      </c>
      <c r="K13" s="6">
        <f t="shared" si="5"/>
        <v>2252</v>
      </c>
      <c r="L13" s="5" t="s">
        <v>171</v>
      </c>
    </row>
    <row r="14" spans="3:12" x14ac:dyDescent="0.3">
      <c r="C14" s="5">
        <v>4240</v>
      </c>
      <c r="D14" s="5">
        <v>500</v>
      </c>
      <c r="E14" s="5" t="s">
        <v>26</v>
      </c>
      <c r="F14" s="6">
        <v>3500</v>
      </c>
      <c r="G14" s="6">
        <v>5000</v>
      </c>
      <c r="H14" s="6">
        <f>ROUND(G14*1.02,0)</f>
        <v>5100</v>
      </c>
      <c r="I14" s="6">
        <f t="shared" ref="I14:K14" si="6">ROUND(H14*1.02,0)</f>
        <v>5202</v>
      </c>
      <c r="J14" s="6">
        <f t="shared" si="6"/>
        <v>5306</v>
      </c>
      <c r="K14" s="6">
        <f t="shared" si="6"/>
        <v>5412</v>
      </c>
      <c r="L14" s="5" t="s">
        <v>194</v>
      </c>
    </row>
    <row r="15" spans="3:12" x14ac:dyDescent="0.3">
      <c r="C15" s="5">
        <v>4410</v>
      </c>
      <c r="D15" s="5">
        <v>500</v>
      </c>
      <c r="E15" s="5" t="s">
        <v>27</v>
      </c>
      <c r="F15" s="6">
        <v>2850</v>
      </c>
      <c r="G15" s="6">
        <v>3135</v>
      </c>
      <c r="H15" s="6">
        <f>ROUND(G15*1.05,0)</f>
        <v>3292</v>
      </c>
      <c r="I15" s="6">
        <f t="shared" ref="I15:K15" si="7">ROUND(H15*1.05,0)</f>
        <v>3457</v>
      </c>
      <c r="J15" s="6">
        <f t="shared" si="7"/>
        <v>3630</v>
      </c>
      <c r="K15" s="6">
        <f t="shared" si="7"/>
        <v>3812</v>
      </c>
      <c r="L15" s="5" t="s">
        <v>147</v>
      </c>
    </row>
    <row r="16" spans="3:12" ht="57.6" x14ac:dyDescent="0.3">
      <c r="C16" s="5">
        <v>4430</v>
      </c>
      <c r="D16" s="5">
        <v>500</v>
      </c>
      <c r="E16" s="5" t="s">
        <v>43</v>
      </c>
      <c r="F16" s="6">
        <v>5250</v>
      </c>
      <c r="G16" s="6">
        <v>16500</v>
      </c>
      <c r="H16" s="6">
        <v>18500</v>
      </c>
      <c r="I16" s="6">
        <f>ROUND(H16*1.05,0)</f>
        <v>19425</v>
      </c>
      <c r="J16" s="6">
        <f t="shared" ref="J16:K16" si="8">ROUND(I16*1.05,0)</f>
        <v>20396</v>
      </c>
      <c r="K16" s="6">
        <f t="shared" si="8"/>
        <v>21416</v>
      </c>
      <c r="L16" s="22" t="s">
        <v>172</v>
      </c>
    </row>
    <row r="17" spans="3:12" x14ac:dyDescent="0.3">
      <c r="C17" s="5">
        <v>4650</v>
      </c>
      <c r="D17" s="5">
        <v>500</v>
      </c>
      <c r="E17" s="5" t="s">
        <v>37</v>
      </c>
      <c r="F17" s="6">
        <v>1000</v>
      </c>
      <c r="G17" s="6">
        <v>2500</v>
      </c>
      <c r="H17" s="6">
        <v>2500</v>
      </c>
      <c r="I17" s="6">
        <v>2500</v>
      </c>
      <c r="J17" s="6">
        <v>2500</v>
      </c>
      <c r="K17" s="6">
        <v>2500</v>
      </c>
      <c r="L17" s="8" t="s">
        <v>133</v>
      </c>
    </row>
    <row r="18" spans="3:12" x14ac:dyDescent="0.3">
      <c r="C18" s="5">
        <v>4930</v>
      </c>
      <c r="D18" s="5">
        <v>500</v>
      </c>
      <c r="E18" s="5" t="s">
        <v>44</v>
      </c>
      <c r="F18" s="6">
        <v>3000</v>
      </c>
      <c r="G18" s="6">
        <v>3500</v>
      </c>
      <c r="H18" s="6">
        <f>ROUND(G18*1.02,0)</f>
        <v>3570</v>
      </c>
      <c r="I18" s="6">
        <f t="shared" ref="I18:K18" si="9">ROUND(H18*1.02,0)</f>
        <v>3641</v>
      </c>
      <c r="J18" s="6">
        <f t="shared" si="9"/>
        <v>3714</v>
      </c>
      <c r="K18" s="6">
        <f t="shared" si="9"/>
        <v>3788</v>
      </c>
      <c r="L18" s="5" t="s">
        <v>173</v>
      </c>
    </row>
    <row r="19" spans="3:12" x14ac:dyDescent="0.3">
      <c r="C19" s="5">
        <v>4940</v>
      </c>
      <c r="D19" s="5">
        <v>500</v>
      </c>
      <c r="E19" s="5" t="s">
        <v>123</v>
      </c>
      <c r="F19" s="6">
        <v>3000</v>
      </c>
      <c r="G19" s="6">
        <v>3000</v>
      </c>
      <c r="H19" s="6">
        <f>ROUND(G19*1.02,0)</f>
        <v>3060</v>
      </c>
      <c r="I19" s="6">
        <f t="shared" ref="I19:K19" si="10">ROUND(H19*1.02,0)</f>
        <v>3121</v>
      </c>
      <c r="J19" s="6">
        <f t="shared" si="10"/>
        <v>3183</v>
      </c>
      <c r="K19" s="6">
        <f t="shared" si="10"/>
        <v>3247</v>
      </c>
      <c r="L19" s="5" t="s">
        <v>173</v>
      </c>
    </row>
    <row r="20" spans="3:12" ht="43.2" x14ac:dyDescent="0.3">
      <c r="C20" s="5">
        <v>4945</v>
      </c>
      <c r="D20" s="5">
        <v>500</v>
      </c>
      <c r="E20" s="24" t="s">
        <v>131</v>
      </c>
      <c r="F20" s="6">
        <v>7500</v>
      </c>
      <c r="G20" s="6">
        <v>5850</v>
      </c>
      <c r="H20" s="6">
        <v>7500</v>
      </c>
      <c r="I20" s="6">
        <v>7500</v>
      </c>
      <c r="J20" s="6">
        <v>7500</v>
      </c>
      <c r="K20" s="6">
        <v>7500</v>
      </c>
      <c r="L20" s="24" t="s">
        <v>175</v>
      </c>
    </row>
    <row r="21" spans="3:12" ht="28.8" x14ac:dyDescent="0.3">
      <c r="C21" s="5">
        <v>4950</v>
      </c>
      <c r="D21" s="5">
        <v>500</v>
      </c>
      <c r="E21" s="5" t="s">
        <v>45</v>
      </c>
      <c r="F21" s="6">
        <v>600</v>
      </c>
      <c r="G21" s="6">
        <v>2500</v>
      </c>
      <c r="H21" s="6">
        <v>3000</v>
      </c>
      <c r="I21" s="6">
        <v>3000</v>
      </c>
      <c r="J21" s="6">
        <v>3000</v>
      </c>
      <c r="K21" s="6">
        <v>3000</v>
      </c>
      <c r="L21" s="24" t="s">
        <v>174</v>
      </c>
    </row>
    <row r="22" spans="3:12" ht="28.8" x14ac:dyDescent="0.3">
      <c r="C22" s="5">
        <v>4965</v>
      </c>
      <c r="D22" s="5">
        <v>500</v>
      </c>
      <c r="E22" s="5" t="s">
        <v>46</v>
      </c>
      <c r="F22" s="6">
        <v>1000</v>
      </c>
      <c r="G22" s="6">
        <v>1000</v>
      </c>
      <c r="H22" s="6">
        <v>2500</v>
      </c>
      <c r="I22" s="6">
        <v>2500</v>
      </c>
      <c r="J22" s="6">
        <v>2500</v>
      </c>
      <c r="K22" s="6">
        <v>2500</v>
      </c>
      <c r="L22" s="22" t="s">
        <v>179</v>
      </c>
    </row>
    <row r="23" spans="3:12" x14ac:dyDescent="0.3">
      <c r="C23" s="5">
        <v>4970</v>
      </c>
      <c r="D23" s="5">
        <v>500</v>
      </c>
      <c r="E23" s="5" t="s">
        <v>47</v>
      </c>
      <c r="F23" s="6">
        <v>1500</v>
      </c>
      <c r="G23" s="6">
        <v>1500</v>
      </c>
      <c r="H23" s="6">
        <v>2000</v>
      </c>
      <c r="I23" s="6">
        <v>2000</v>
      </c>
      <c r="J23" s="6">
        <v>2250</v>
      </c>
      <c r="K23" s="6">
        <v>2250</v>
      </c>
      <c r="L23" s="30"/>
    </row>
    <row r="24" spans="3:12" x14ac:dyDescent="0.3">
      <c r="C24" s="5">
        <v>4991</v>
      </c>
      <c r="D24" s="5">
        <v>500</v>
      </c>
      <c r="E24" s="5" t="s">
        <v>141</v>
      </c>
      <c r="F24" s="6">
        <v>0</v>
      </c>
      <c r="G24" s="6">
        <v>500</v>
      </c>
      <c r="H24" s="6">
        <f>ROUND(G24*1.05,0)</f>
        <v>525</v>
      </c>
      <c r="I24" s="6">
        <f t="shared" ref="I24:K24" si="11">ROUND(H24*1.05,0)</f>
        <v>551</v>
      </c>
      <c r="J24" s="6">
        <f t="shared" si="11"/>
        <v>579</v>
      </c>
      <c r="K24" s="6">
        <f t="shared" si="11"/>
        <v>608</v>
      </c>
      <c r="L24" s="30"/>
    </row>
    <row r="25" spans="3:12" x14ac:dyDescent="0.3">
      <c r="C25" s="5">
        <v>4992</v>
      </c>
      <c r="D25" s="5">
        <v>500</v>
      </c>
      <c r="E25" s="5" t="s">
        <v>48</v>
      </c>
      <c r="F25" s="6">
        <v>500</v>
      </c>
      <c r="G25" s="6">
        <v>500</v>
      </c>
      <c r="H25" s="6">
        <v>500</v>
      </c>
      <c r="I25" s="6">
        <v>500</v>
      </c>
      <c r="J25" s="6">
        <v>500</v>
      </c>
      <c r="K25" s="6">
        <v>500</v>
      </c>
      <c r="L25" s="8" t="s">
        <v>176</v>
      </c>
    </row>
    <row r="26" spans="3:12" x14ac:dyDescent="0.3">
      <c r="C26" s="5">
        <v>4995</v>
      </c>
      <c r="D26" s="5">
        <v>500</v>
      </c>
      <c r="E26" s="5" t="s">
        <v>49</v>
      </c>
      <c r="F26" s="6">
        <v>1500</v>
      </c>
      <c r="G26" s="6">
        <v>500</v>
      </c>
      <c r="H26" s="6">
        <v>500</v>
      </c>
      <c r="I26" s="6">
        <v>500</v>
      </c>
      <c r="J26" s="6">
        <v>500</v>
      </c>
      <c r="K26" s="6">
        <v>500</v>
      </c>
      <c r="L26" s="8" t="s">
        <v>176</v>
      </c>
    </row>
    <row r="27" spans="3:12" x14ac:dyDescent="0.3">
      <c r="C27" s="5">
        <v>4997</v>
      </c>
      <c r="D27" s="5">
        <v>500</v>
      </c>
      <c r="E27" s="5" t="s">
        <v>50</v>
      </c>
      <c r="F27" s="6">
        <v>500</v>
      </c>
      <c r="G27" s="6">
        <v>500</v>
      </c>
      <c r="H27" s="6">
        <v>500</v>
      </c>
      <c r="I27" s="6">
        <v>500</v>
      </c>
      <c r="J27" s="6">
        <v>500</v>
      </c>
      <c r="K27" s="6">
        <v>500</v>
      </c>
      <c r="L27" s="8" t="s">
        <v>176</v>
      </c>
    </row>
    <row r="28" spans="3:12" x14ac:dyDescent="0.3">
      <c r="C28" s="5"/>
      <c r="D28" s="5"/>
      <c r="E28" s="5"/>
      <c r="F28" s="6"/>
      <c r="G28" s="6"/>
      <c r="H28" s="6"/>
      <c r="I28" s="6"/>
      <c r="J28" s="6"/>
      <c r="K28" s="6"/>
      <c r="L28" s="5"/>
    </row>
    <row r="29" spans="3:12" x14ac:dyDescent="0.3">
      <c r="C29" s="5"/>
      <c r="D29" s="5"/>
      <c r="E29" s="13" t="s">
        <v>89</v>
      </c>
      <c r="F29" s="18">
        <f t="shared" ref="F29:K29" si="12">SUM(F12:F28)</f>
        <v>35700</v>
      </c>
      <c r="G29" s="18">
        <f t="shared" si="12"/>
        <v>50735</v>
      </c>
      <c r="H29" s="18">
        <f t="shared" si="12"/>
        <v>57470</v>
      </c>
      <c r="I29" s="18">
        <f t="shared" si="12"/>
        <v>59000</v>
      </c>
      <c r="J29" s="18">
        <f t="shared" si="12"/>
        <v>60849</v>
      </c>
      <c r="K29" s="18">
        <f t="shared" si="12"/>
        <v>62520</v>
      </c>
      <c r="L29" s="5"/>
    </row>
    <row r="30" spans="3:12" x14ac:dyDescent="0.3">
      <c r="C30" s="5"/>
      <c r="D30" s="5"/>
      <c r="E30" s="5"/>
      <c r="F30" s="5"/>
      <c r="G30" s="5"/>
      <c r="H30" s="5"/>
      <c r="I30" s="5"/>
    </row>
    <row r="31" spans="3:12" x14ac:dyDescent="0.3">
      <c r="C31" s="5"/>
      <c r="D31" s="5"/>
      <c r="E31" s="18" t="s">
        <v>67</v>
      </c>
      <c r="F31" s="18">
        <f t="shared" ref="F31:K31" si="13">F29-F9</f>
        <v>-18200</v>
      </c>
      <c r="G31" s="18">
        <f>G29-G9</f>
        <v>-9660</v>
      </c>
      <c r="H31" s="18">
        <f t="shared" si="13"/>
        <v>-5445</v>
      </c>
      <c r="I31" s="18">
        <f t="shared" si="13"/>
        <v>-6561</v>
      </c>
      <c r="J31" s="18">
        <f t="shared" si="13"/>
        <v>-7490</v>
      </c>
      <c r="K31" s="18">
        <f t="shared" si="13"/>
        <v>-8737</v>
      </c>
      <c r="L31" s="4"/>
    </row>
  </sheetData>
  <pageMargins left="0.7" right="0.7" top="0.75" bottom="0.75" header="0.3" footer="0.3"/>
  <pageSetup paperSize="9" scale="68" orientation="landscape" r:id="rId1"/>
  <ignoredErrors>
    <ignoredError sqref="H13:K13"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D44E-57FE-49C4-BD39-46C31DE2499F}">
  <sheetPr>
    <pageSetUpPr fitToPage="1"/>
  </sheetPr>
  <dimension ref="C1:L9"/>
  <sheetViews>
    <sheetView workbookViewId="0">
      <selection activeCell="H16" sqref="H16"/>
    </sheetView>
  </sheetViews>
  <sheetFormatPr defaultRowHeight="14.4" x14ac:dyDescent="0.3"/>
  <cols>
    <col min="3" max="3" width="15" customWidth="1"/>
    <col min="4" max="4" width="10.6640625" customWidth="1"/>
    <col min="5" max="5" width="33" customWidth="1"/>
    <col min="6" max="7" width="11.5546875" bestFit="1" customWidth="1"/>
    <col min="8" max="8" width="12.5546875" customWidth="1"/>
    <col min="9" max="9" width="12.109375" customWidth="1"/>
    <col min="10" max="10" width="15.33203125" customWidth="1"/>
    <col min="11" max="11" width="11.88671875" customWidth="1"/>
  </cols>
  <sheetData>
    <row r="1" spans="3:12" x14ac:dyDescent="0.3">
      <c r="E1" s="3" t="s">
        <v>111</v>
      </c>
    </row>
    <row r="2" spans="3:12" x14ac:dyDescent="0.3">
      <c r="C2" s="5"/>
      <c r="D2" s="5"/>
      <c r="E2" s="5"/>
      <c r="F2" s="5"/>
      <c r="G2" s="5"/>
      <c r="H2" s="5"/>
      <c r="I2" s="5"/>
      <c r="J2" s="5"/>
      <c r="K2" s="5"/>
      <c r="L2" s="4" t="s">
        <v>119</v>
      </c>
    </row>
    <row r="3" spans="3:12" x14ac:dyDescent="0.3">
      <c r="C3" s="4" t="s">
        <v>0</v>
      </c>
      <c r="D3" s="4" t="s">
        <v>1</v>
      </c>
      <c r="E3" s="4" t="s">
        <v>2</v>
      </c>
      <c r="F3" s="4" t="s">
        <v>3</v>
      </c>
      <c r="G3" s="12">
        <v>0.96</v>
      </c>
      <c r="H3" s="12">
        <v>0.96153846153846156</v>
      </c>
      <c r="I3" s="4" t="s">
        <v>4</v>
      </c>
      <c r="J3" s="4" t="s">
        <v>135</v>
      </c>
      <c r="K3" s="4" t="s">
        <v>136</v>
      </c>
      <c r="L3" s="5"/>
    </row>
    <row r="4" spans="3:12" x14ac:dyDescent="0.3">
      <c r="C4" s="5"/>
      <c r="D4" s="5"/>
      <c r="E4" s="5"/>
      <c r="F4" s="32" t="s">
        <v>145</v>
      </c>
      <c r="G4" s="32" t="s">
        <v>145</v>
      </c>
      <c r="H4" s="32" t="s">
        <v>91</v>
      </c>
      <c r="I4" s="32" t="s">
        <v>91</v>
      </c>
      <c r="J4" s="32" t="s">
        <v>91</v>
      </c>
      <c r="K4" s="32" t="s">
        <v>91</v>
      </c>
      <c r="L4" s="5"/>
    </row>
    <row r="5" spans="3:12" x14ac:dyDescent="0.3">
      <c r="C5" s="5">
        <v>1500</v>
      </c>
      <c r="D5" s="5">
        <v>510</v>
      </c>
      <c r="E5" s="5" t="s">
        <v>51</v>
      </c>
      <c r="F5" s="6">
        <v>11840</v>
      </c>
      <c r="G5" s="6">
        <v>11840</v>
      </c>
      <c r="H5" s="6">
        <v>11840</v>
      </c>
      <c r="I5" s="6">
        <v>11840</v>
      </c>
      <c r="J5" s="6">
        <v>11840</v>
      </c>
      <c r="K5" s="6">
        <v>11840</v>
      </c>
      <c r="L5" s="8"/>
    </row>
    <row r="6" spans="3:12" x14ac:dyDescent="0.3">
      <c r="C6" s="5"/>
      <c r="D6" s="5"/>
      <c r="E6" s="13" t="s">
        <v>89</v>
      </c>
      <c r="F6" s="18">
        <f>F5</f>
        <v>11840</v>
      </c>
      <c r="G6" s="18">
        <f>G5</f>
        <v>11840</v>
      </c>
      <c r="H6" s="18">
        <f>SUM(H4:H5)</f>
        <v>11840</v>
      </c>
      <c r="I6" s="18">
        <f t="shared" ref="I6:K6" si="0">SUM(I3:I5)</f>
        <v>11840</v>
      </c>
      <c r="J6" s="18">
        <f t="shared" si="0"/>
        <v>11840</v>
      </c>
      <c r="K6" s="18">
        <f t="shared" si="0"/>
        <v>11840</v>
      </c>
      <c r="L6" s="8"/>
    </row>
    <row r="7" spans="3:12" x14ac:dyDescent="0.3">
      <c r="C7" s="5"/>
      <c r="D7" s="5"/>
      <c r="E7" s="5"/>
      <c r="F7" s="5"/>
      <c r="G7" s="5"/>
      <c r="H7" s="5"/>
      <c r="I7" s="5"/>
      <c r="J7" s="5"/>
      <c r="K7" s="5"/>
      <c r="L7" s="5"/>
    </row>
    <row r="8" spans="3:12" x14ac:dyDescent="0.3">
      <c r="C8" s="5"/>
      <c r="D8" s="5"/>
      <c r="E8" s="18" t="s">
        <v>67</v>
      </c>
      <c r="F8" s="18">
        <f>0-F5</f>
        <v>-11840</v>
      </c>
      <c r="G8" s="18">
        <f>0-G6</f>
        <v>-11840</v>
      </c>
      <c r="H8" s="18">
        <f t="shared" ref="H8:K8" si="1">H6</f>
        <v>11840</v>
      </c>
      <c r="I8" s="18">
        <f t="shared" si="1"/>
        <v>11840</v>
      </c>
      <c r="J8" s="18">
        <f t="shared" si="1"/>
        <v>11840</v>
      </c>
      <c r="K8" s="18">
        <f t="shared" si="1"/>
        <v>11840</v>
      </c>
      <c r="L8" s="5"/>
    </row>
    <row r="9" spans="3:12" x14ac:dyDescent="0.3">
      <c r="C9" s="5"/>
      <c r="D9" s="5"/>
      <c r="E9" s="5"/>
      <c r="F9" s="5"/>
      <c r="G9" s="5"/>
      <c r="H9" s="5"/>
      <c r="I9" s="5"/>
      <c r="J9" s="5"/>
      <c r="K9" s="5"/>
      <c r="L9" s="4"/>
    </row>
  </sheetData>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F7E2-286E-466A-9182-25E52CAFE9D5}">
  <sheetPr>
    <pageSetUpPr fitToPage="1"/>
  </sheetPr>
  <dimension ref="C2:L14"/>
  <sheetViews>
    <sheetView workbookViewId="0">
      <selection activeCell="F4" sqref="F4:K4"/>
    </sheetView>
  </sheetViews>
  <sheetFormatPr defaultRowHeight="14.4" x14ac:dyDescent="0.3"/>
  <cols>
    <col min="3" max="3" width="15" customWidth="1"/>
    <col min="4" max="4" width="10.6640625" customWidth="1"/>
    <col min="5" max="5" width="33" customWidth="1"/>
    <col min="6" max="7" width="10.5546875" bestFit="1" customWidth="1"/>
    <col min="8" max="8" width="13.109375" customWidth="1"/>
    <col min="9" max="9" width="11" customWidth="1"/>
    <col min="10" max="10" width="11.33203125" customWidth="1"/>
    <col min="11" max="11" width="11.44140625" customWidth="1"/>
    <col min="12" max="12" width="56.109375" customWidth="1"/>
  </cols>
  <sheetData>
    <row r="2" spans="3:12" x14ac:dyDescent="0.3">
      <c r="E2" s="3" t="s">
        <v>112</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1440</v>
      </c>
      <c r="D5" s="5">
        <v>600</v>
      </c>
      <c r="E5" s="5" t="s">
        <v>52</v>
      </c>
      <c r="F5" s="6">
        <v>2500</v>
      </c>
      <c r="G5" s="6">
        <v>2500</v>
      </c>
      <c r="H5" s="6">
        <v>2500</v>
      </c>
      <c r="I5" s="6">
        <v>2500</v>
      </c>
      <c r="J5" s="6">
        <v>2500</v>
      </c>
      <c r="K5" s="6">
        <v>2500</v>
      </c>
      <c r="L5" s="5"/>
    </row>
    <row r="6" spans="3:12" x14ac:dyDescent="0.3">
      <c r="C6" s="5"/>
      <c r="D6" s="5"/>
      <c r="E6" s="13" t="s">
        <v>89</v>
      </c>
      <c r="F6" s="18">
        <f>SUM(F4:F5)</f>
        <v>2500</v>
      </c>
      <c r="G6" s="18">
        <f t="shared" ref="G6:K6" si="0">SUM(G4:G5)</f>
        <v>2500</v>
      </c>
      <c r="H6" s="18">
        <f t="shared" si="0"/>
        <v>2500</v>
      </c>
      <c r="I6" s="18">
        <f t="shared" si="0"/>
        <v>2500</v>
      </c>
      <c r="J6" s="18">
        <f t="shared" si="0"/>
        <v>2500</v>
      </c>
      <c r="K6" s="18">
        <f t="shared" si="0"/>
        <v>2500</v>
      </c>
      <c r="L6" s="8"/>
    </row>
    <row r="7" spans="3:12" x14ac:dyDescent="0.3">
      <c r="C7" s="5"/>
      <c r="D7" s="5"/>
      <c r="E7" s="5"/>
      <c r="F7" s="6"/>
      <c r="G7" s="6"/>
      <c r="H7" s="5"/>
      <c r="I7" s="5"/>
      <c r="J7" s="5"/>
      <c r="K7" s="5"/>
      <c r="L7" s="8"/>
    </row>
    <row r="8" spans="3:12" x14ac:dyDescent="0.3">
      <c r="C8" s="5"/>
      <c r="D8" s="5"/>
      <c r="E8" s="5"/>
      <c r="F8" s="6"/>
      <c r="G8" s="6"/>
      <c r="H8" s="5"/>
      <c r="I8" s="5"/>
      <c r="J8" s="5"/>
      <c r="K8" s="5"/>
      <c r="L8" s="5"/>
    </row>
    <row r="9" spans="3:12" ht="43.2" x14ac:dyDescent="0.3">
      <c r="C9" s="5">
        <v>4430</v>
      </c>
      <c r="D9" s="5">
        <v>600</v>
      </c>
      <c r="E9" s="5" t="s">
        <v>43</v>
      </c>
      <c r="F9" s="6">
        <v>500</v>
      </c>
      <c r="G9" s="6">
        <v>800</v>
      </c>
      <c r="H9" s="6">
        <f>ROUND(G9*1.05,0)</f>
        <v>840</v>
      </c>
      <c r="I9" s="6">
        <f t="shared" ref="I9:K9" si="1">ROUND(H9*1.05,0)</f>
        <v>882</v>
      </c>
      <c r="J9" s="6">
        <f t="shared" si="1"/>
        <v>926</v>
      </c>
      <c r="K9" s="6">
        <f t="shared" si="1"/>
        <v>972</v>
      </c>
      <c r="L9" s="24" t="s">
        <v>177</v>
      </c>
    </row>
    <row r="10" spans="3:12" ht="43.2" x14ac:dyDescent="0.3">
      <c r="C10" s="5">
        <v>5000</v>
      </c>
      <c r="D10" s="5">
        <v>600</v>
      </c>
      <c r="E10" s="5" t="s">
        <v>53</v>
      </c>
      <c r="F10" s="6">
        <v>0</v>
      </c>
      <c r="G10" s="6">
        <v>0</v>
      </c>
      <c r="H10" s="6">
        <v>500</v>
      </c>
      <c r="I10" s="6">
        <v>500</v>
      </c>
      <c r="J10" s="6">
        <v>500</v>
      </c>
      <c r="K10" s="6">
        <v>500</v>
      </c>
      <c r="L10" s="24" t="s">
        <v>178</v>
      </c>
    </row>
    <row r="11" spans="3:12" ht="43.2" x14ac:dyDescent="0.3">
      <c r="C11" s="5">
        <v>5010</v>
      </c>
      <c r="D11" s="5">
        <v>600</v>
      </c>
      <c r="E11" s="5" t="s">
        <v>54</v>
      </c>
      <c r="F11" s="6">
        <v>0</v>
      </c>
      <c r="G11" s="6">
        <v>0</v>
      </c>
      <c r="H11" s="6">
        <v>500</v>
      </c>
      <c r="I11" s="6">
        <v>500</v>
      </c>
      <c r="J11" s="6">
        <v>500</v>
      </c>
      <c r="K11" s="6">
        <v>500</v>
      </c>
      <c r="L11" s="24" t="s">
        <v>178</v>
      </c>
    </row>
    <row r="12" spans="3:12" x14ac:dyDescent="0.3">
      <c r="C12" s="5"/>
      <c r="D12" s="5"/>
      <c r="E12" s="13" t="s">
        <v>89</v>
      </c>
      <c r="F12" s="18">
        <f>SUM(F9:F11)</f>
        <v>500</v>
      </c>
      <c r="G12" s="18">
        <f>SUM(G9:G11)</f>
        <v>800</v>
      </c>
      <c r="H12" s="18">
        <f t="shared" ref="H12:K12" si="2">SUM(H9:H11)</f>
        <v>1840</v>
      </c>
      <c r="I12" s="18">
        <f t="shared" si="2"/>
        <v>1882</v>
      </c>
      <c r="J12" s="18">
        <f t="shared" si="2"/>
        <v>1926</v>
      </c>
      <c r="K12" s="18">
        <f t="shared" si="2"/>
        <v>1972</v>
      </c>
      <c r="L12" s="5"/>
    </row>
    <row r="13" spans="3:12" x14ac:dyDescent="0.3">
      <c r="C13" s="5"/>
      <c r="D13" s="5"/>
      <c r="E13" s="5"/>
      <c r="F13" s="5"/>
      <c r="G13" s="5"/>
      <c r="H13" s="5"/>
      <c r="I13" s="5"/>
      <c r="J13" s="5"/>
      <c r="K13" s="5"/>
    </row>
    <row r="14" spans="3:12" x14ac:dyDescent="0.3">
      <c r="C14" s="5"/>
      <c r="D14" s="5"/>
      <c r="E14" s="18" t="s">
        <v>67</v>
      </c>
      <c r="F14" s="18">
        <f>F12-F6</f>
        <v>-2000</v>
      </c>
      <c r="G14" s="18">
        <f>G12-G6</f>
        <v>-1700</v>
      </c>
      <c r="H14" s="18">
        <f t="shared" ref="H14:K14" si="3">H6-H12</f>
        <v>660</v>
      </c>
      <c r="I14" s="18">
        <f t="shared" si="3"/>
        <v>618</v>
      </c>
      <c r="J14" s="18">
        <f t="shared" si="3"/>
        <v>574</v>
      </c>
      <c r="K14" s="18">
        <f t="shared" si="3"/>
        <v>528</v>
      </c>
    </row>
  </sheetData>
  <pageMargins left="0.7" right="0.7" top="0.75" bottom="0.75" header="0.3" footer="0.3"/>
  <pageSetup paperSize="9"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BE592-0E6C-4276-B950-90D3CDABA279}">
  <sheetPr>
    <pageSetUpPr fitToPage="1"/>
  </sheetPr>
  <dimension ref="C2:L12"/>
  <sheetViews>
    <sheetView workbookViewId="0">
      <selection activeCell="F4" sqref="F4:K4"/>
    </sheetView>
  </sheetViews>
  <sheetFormatPr defaultRowHeight="14.4" x14ac:dyDescent="0.3"/>
  <cols>
    <col min="3" max="3" width="15" customWidth="1"/>
    <col min="4" max="4" width="10.6640625" customWidth="1"/>
    <col min="5" max="5" width="33" customWidth="1"/>
    <col min="6" max="11" width="10.5546875" bestFit="1" customWidth="1"/>
  </cols>
  <sheetData>
    <row r="2" spans="3:12" x14ac:dyDescent="0.3">
      <c r="E2" s="3" t="s">
        <v>113</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1435</v>
      </c>
      <c r="D5" s="5">
        <v>700</v>
      </c>
      <c r="E5" s="5" t="s">
        <v>55</v>
      </c>
      <c r="F5" s="6">
        <v>30</v>
      </c>
      <c r="G5" s="6">
        <v>30</v>
      </c>
      <c r="H5" s="6">
        <v>30</v>
      </c>
      <c r="I5" s="6">
        <v>30</v>
      </c>
      <c r="J5" s="6">
        <v>30</v>
      </c>
      <c r="K5" s="6">
        <v>30</v>
      </c>
      <c r="L5" s="5"/>
    </row>
    <row r="6" spans="3:12" x14ac:dyDescent="0.3">
      <c r="C6" s="5"/>
      <c r="D6" s="5"/>
      <c r="E6" s="13" t="s">
        <v>89</v>
      </c>
      <c r="F6" s="18">
        <f>SUM(F4:F5)</f>
        <v>30</v>
      </c>
      <c r="G6" s="18">
        <f>SUM(G4:G5)</f>
        <v>30</v>
      </c>
      <c r="H6" s="18">
        <f>SUM(H4:H5)</f>
        <v>30</v>
      </c>
      <c r="I6" s="18">
        <f t="shared" ref="I6:K6" si="0">SUM(I4:I5)</f>
        <v>30</v>
      </c>
      <c r="J6" s="18">
        <f t="shared" si="0"/>
        <v>30</v>
      </c>
      <c r="K6" s="18">
        <f t="shared" si="0"/>
        <v>30</v>
      </c>
      <c r="L6" s="8"/>
    </row>
    <row r="7" spans="3:12" x14ac:dyDescent="0.3">
      <c r="C7" s="5"/>
      <c r="D7" s="5"/>
      <c r="E7" s="5"/>
      <c r="F7" s="6"/>
      <c r="G7" s="6"/>
      <c r="H7" s="5"/>
      <c r="I7" s="5"/>
      <c r="J7" s="5"/>
      <c r="K7" s="5"/>
      <c r="L7" s="8"/>
    </row>
    <row r="8" spans="3:12" x14ac:dyDescent="0.3">
      <c r="C8" s="5">
        <v>4420</v>
      </c>
      <c r="D8" s="5">
        <v>700</v>
      </c>
      <c r="E8" s="5" t="s">
        <v>56</v>
      </c>
      <c r="F8" s="6">
        <v>500</v>
      </c>
      <c r="G8" s="6">
        <v>500</v>
      </c>
      <c r="H8" s="6">
        <v>500</v>
      </c>
      <c r="I8" s="6">
        <v>500</v>
      </c>
      <c r="J8" s="6">
        <v>500</v>
      </c>
      <c r="K8" s="6">
        <v>500</v>
      </c>
      <c r="L8" s="5"/>
    </row>
    <row r="9" spans="3:12" x14ac:dyDescent="0.3">
      <c r="C9" s="5">
        <v>4450</v>
      </c>
      <c r="D9" s="5">
        <v>700</v>
      </c>
      <c r="E9" s="5" t="s">
        <v>57</v>
      </c>
      <c r="F9" s="6">
        <v>250</v>
      </c>
      <c r="G9" s="6">
        <v>250</v>
      </c>
      <c r="H9" s="6">
        <v>250</v>
      </c>
      <c r="I9" s="6">
        <v>250</v>
      </c>
      <c r="J9" s="6">
        <v>250</v>
      </c>
      <c r="K9" s="6">
        <v>250</v>
      </c>
      <c r="L9" s="5"/>
    </row>
    <row r="10" spans="3:12" x14ac:dyDescent="0.3">
      <c r="C10" s="5"/>
      <c r="D10" s="5"/>
      <c r="E10" s="13" t="s">
        <v>89</v>
      </c>
      <c r="F10" s="18">
        <f t="shared" ref="F10:K10" si="1">SUM(F8:F9)</f>
        <v>750</v>
      </c>
      <c r="G10" s="18">
        <f t="shared" si="1"/>
        <v>750</v>
      </c>
      <c r="H10" s="18">
        <f t="shared" si="1"/>
        <v>750</v>
      </c>
      <c r="I10" s="18">
        <f t="shared" si="1"/>
        <v>750</v>
      </c>
      <c r="J10" s="18">
        <f t="shared" si="1"/>
        <v>750</v>
      </c>
      <c r="K10" s="18">
        <f t="shared" si="1"/>
        <v>750</v>
      </c>
      <c r="L10" s="5"/>
    </row>
    <row r="11" spans="3:12" x14ac:dyDescent="0.3">
      <c r="C11" s="5"/>
      <c r="D11" s="5"/>
      <c r="E11" s="5"/>
      <c r="F11" s="5"/>
      <c r="G11" s="5"/>
      <c r="H11" s="5"/>
      <c r="I11" s="5"/>
      <c r="J11" s="5"/>
      <c r="K11" s="5"/>
      <c r="L11" s="5"/>
    </row>
    <row r="12" spans="3:12" x14ac:dyDescent="0.3">
      <c r="C12" s="5"/>
      <c r="D12" s="5"/>
      <c r="E12" s="18" t="s">
        <v>67</v>
      </c>
      <c r="F12" s="18">
        <f t="shared" ref="F12:K12" si="2">F10-F6</f>
        <v>720</v>
      </c>
      <c r="G12" s="18">
        <f t="shared" si="2"/>
        <v>720</v>
      </c>
      <c r="H12" s="18">
        <f t="shared" si="2"/>
        <v>720</v>
      </c>
      <c r="I12" s="18">
        <f t="shared" si="2"/>
        <v>720</v>
      </c>
      <c r="J12" s="18">
        <f t="shared" si="2"/>
        <v>720</v>
      </c>
      <c r="K12" s="18">
        <f t="shared" si="2"/>
        <v>720</v>
      </c>
    </row>
  </sheetData>
  <pageMargins left="0.7" right="0.7" top="0.75" bottom="0.75" header="0.3" footer="0.3"/>
  <pageSetup paperSize="9" scale="88"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1F6F-43C0-4AFC-829F-045888294856}">
  <sheetPr>
    <pageSetUpPr fitToPage="1"/>
  </sheetPr>
  <dimension ref="C2:L10"/>
  <sheetViews>
    <sheetView workbookViewId="0">
      <selection activeCell="F4" sqref="F4:K4"/>
    </sheetView>
  </sheetViews>
  <sheetFormatPr defaultRowHeight="14.4" x14ac:dyDescent="0.3"/>
  <cols>
    <col min="3" max="3" width="15" customWidth="1"/>
    <col min="4" max="4" width="10.6640625" customWidth="1"/>
    <col min="5" max="5" width="33" customWidth="1"/>
    <col min="6" max="6" width="10.5546875" bestFit="1" customWidth="1"/>
    <col min="7" max="7" width="11.5546875" bestFit="1" customWidth="1"/>
    <col min="8" max="8" width="13.88671875" customWidth="1"/>
    <col min="9" max="9" width="14.5546875" customWidth="1"/>
    <col min="10" max="10" width="13.44140625" customWidth="1"/>
    <col min="11" max="11" width="13.109375" customWidth="1"/>
    <col min="12" max="12" width="28.5546875" customWidth="1"/>
  </cols>
  <sheetData>
    <row r="2" spans="3:12" x14ac:dyDescent="0.3">
      <c r="E2" s="3" t="s">
        <v>114</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5100</v>
      </c>
      <c r="D5" s="5">
        <v>710</v>
      </c>
      <c r="E5" s="5" t="s">
        <v>58</v>
      </c>
      <c r="F5" s="6">
        <v>50</v>
      </c>
      <c r="G5" s="6">
        <v>50</v>
      </c>
      <c r="H5" s="6">
        <v>50</v>
      </c>
      <c r="I5" s="6">
        <v>50</v>
      </c>
      <c r="J5" s="6">
        <v>50</v>
      </c>
      <c r="K5" s="6">
        <v>50</v>
      </c>
      <c r="L5" s="5"/>
    </row>
    <row r="6" spans="3:12" x14ac:dyDescent="0.3">
      <c r="C6" s="5">
        <v>5101</v>
      </c>
      <c r="D6" s="5">
        <v>710</v>
      </c>
      <c r="E6" s="5" t="s">
        <v>59</v>
      </c>
      <c r="F6" s="6">
        <v>50</v>
      </c>
      <c r="G6" s="6">
        <v>50</v>
      </c>
      <c r="H6" s="6">
        <v>50</v>
      </c>
      <c r="I6" s="6">
        <v>50</v>
      </c>
      <c r="J6" s="6">
        <v>50</v>
      </c>
      <c r="K6" s="6">
        <v>50</v>
      </c>
      <c r="L6" s="8"/>
    </row>
    <row r="7" spans="3:12" ht="86.4" x14ac:dyDescent="0.3">
      <c r="C7" s="5">
        <v>5200</v>
      </c>
      <c r="D7" s="5">
        <v>710</v>
      </c>
      <c r="E7" s="5" t="s">
        <v>60</v>
      </c>
      <c r="F7" s="6">
        <v>3000</v>
      </c>
      <c r="G7" s="6">
        <v>3000</v>
      </c>
      <c r="H7" s="6">
        <v>10000</v>
      </c>
      <c r="I7" s="6">
        <v>10000</v>
      </c>
      <c r="J7" s="6">
        <v>10000</v>
      </c>
      <c r="K7" s="6">
        <v>10000</v>
      </c>
      <c r="L7" s="22" t="s">
        <v>180</v>
      </c>
    </row>
    <row r="8" spans="3:12" x14ac:dyDescent="0.3">
      <c r="C8" s="5"/>
      <c r="D8" s="5"/>
      <c r="E8" s="13" t="s">
        <v>89</v>
      </c>
      <c r="F8" s="18">
        <f t="shared" ref="F8:K8" si="0">SUM(F5:F7)</f>
        <v>3100</v>
      </c>
      <c r="G8" s="18">
        <f t="shared" si="0"/>
        <v>3100</v>
      </c>
      <c r="H8" s="18">
        <f t="shared" si="0"/>
        <v>10100</v>
      </c>
      <c r="I8" s="18">
        <f t="shared" si="0"/>
        <v>10100</v>
      </c>
      <c r="J8" s="18">
        <f t="shared" si="0"/>
        <v>10100</v>
      </c>
      <c r="K8" s="18">
        <f t="shared" si="0"/>
        <v>10100</v>
      </c>
      <c r="L8" s="5"/>
    </row>
    <row r="9" spans="3:12" x14ac:dyDescent="0.3">
      <c r="C9" s="5"/>
      <c r="D9" s="5"/>
      <c r="E9" s="5"/>
      <c r="F9" s="5"/>
      <c r="G9" s="5"/>
      <c r="H9" s="5"/>
      <c r="I9" s="5"/>
      <c r="J9" s="5"/>
      <c r="K9" s="5"/>
      <c r="L9" s="4"/>
    </row>
    <row r="10" spans="3:12" x14ac:dyDescent="0.3">
      <c r="C10" s="5"/>
      <c r="D10" s="5"/>
      <c r="E10" s="18" t="s">
        <v>67</v>
      </c>
      <c r="F10" s="18">
        <f>F8</f>
        <v>3100</v>
      </c>
      <c r="G10" s="18">
        <f t="shared" ref="G10:K10" si="1">G8</f>
        <v>3100</v>
      </c>
      <c r="H10" s="18">
        <f t="shared" si="1"/>
        <v>10100</v>
      </c>
      <c r="I10" s="18">
        <f t="shared" si="1"/>
        <v>10100</v>
      </c>
      <c r="J10" s="18">
        <f t="shared" si="1"/>
        <v>10100</v>
      </c>
      <c r="K10" s="18">
        <f t="shared" si="1"/>
        <v>10100</v>
      </c>
      <c r="L10" s="5"/>
    </row>
  </sheetData>
  <pageMargins left="0.7" right="0.7" top="0.75" bottom="0.75" header="0.3" footer="0.3"/>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ED54E-A712-4667-AB89-1C925DEE56A6}">
  <sheetPr>
    <pageSetUpPr fitToPage="1"/>
  </sheetPr>
  <dimension ref="C2:L10"/>
  <sheetViews>
    <sheetView topLeftCell="A2" workbookViewId="0">
      <selection activeCell="F4" sqref="F4:K4"/>
    </sheetView>
  </sheetViews>
  <sheetFormatPr defaultRowHeight="14.4" x14ac:dyDescent="0.3"/>
  <cols>
    <col min="3" max="3" width="15" customWidth="1"/>
    <col min="4" max="4" width="10.6640625" customWidth="1"/>
    <col min="5" max="5" width="41.33203125" customWidth="1"/>
    <col min="6" max="7" width="11.5546875" bestFit="1" customWidth="1"/>
    <col min="8" max="8" width="12.88671875" customWidth="1"/>
    <col min="9" max="9" width="12.109375" customWidth="1"/>
    <col min="10" max="10" width="11.6640625" customWidth="1"/>
    <col min="11" max="11" width="11.88671875" customWidth="1"/>
    <col min="12" max="12" width="28.77734375" customWidth="1"/>
  </cols>
  <sheetData>
    <row r="2" spans="3:12" x14ac:dyDescent="0.3">
      <c r="E2" t="s">
        <v>115</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28.8" x14ac:dyDescent="0.3">
      <c r="C5" s="5">
        <v>5320</v>
      </c>
      <c r="D5" s="5">
        <v>720</v>
      </c>
      <c r="E5" s="5" t="s">
        <v>38</v>
      </c>
      <c r="F5" s="6">
        <v>12500</v>
      </c>
      <c r="G5" s="6">
        <v>10500</v>
      </c>
      <c r="H5" s="6">
        <f>ROUND(G5*1.03,0)</f>
        <v>10815</v>
      </c>
      <c r="I5" s="6">
        <f t="shared" ref="I5:K5" si="0">ROUND(H5*1.03,0)</f>
        <v>11139</v>
      </c>
      <c r="J5" s="6">
        <f t="shared" si="0"/>
        <v>11473</v>
      </c>
      <c r="K5" s="6">
        <f t="shared" si="0"/>
        <v>11817</v>
      </c>
      <c r="L5" s="22" t="s">
        <v>181</v>
      </c>
    </row>
    <row r="6" spans="3:12" x14ac:dyDescent="0.3">
      <c r="C6" s="5">
        <v>5330</v>
      </c>
      <c r="D6" s="5">
        <v>720</v>
      </c>
      <c r="E6" s="5" t="s">
        <v>39</v>
      </c>
      <c r="F6" s="6">
        <v>1000</v>
      </c>
      <c r="G6" s="6">
        <v>500</v>
      </c>
      <c r="H6" s="6">
        <v>1000</v>
      </c>
      <c r="I6" s="6">
        <v>1000</v>
      </c>
      <c r="J6" s="6">
        <v>1000</v>
      </c>
      <c r="K6" s="6">
        <v>1000</v>
      </c>
      <c r="L6" s="8" t="s">
        <v>182</v>
      </c>
    </row>
    <row r="7" spans="3:12" ht="43.2" x14ac:dyDescent="0.3">
      <c r="C7" s="5">
        <v>4975</v>
      </c>
      <c r="D7" s="5">
        <v>720</v>
      </c>
      <c r="E7" s="5" t="s">
        <v>138</v>
      </c>
      <c r="F7" s="6">
        <v>13130</v>
      </c>
      <c r="G7" s="6">
        <v>14750</v>
      </c>
      <c r="H7" s="6">
        <f>ROUND(G7*1.05,0)</f>
        <v>15488</v>
      </c>
      <c r="I7" s="6">
        <f t="shared" ref="I7:K7" si="1">ROUND(H7*1.05,0)</f>
        <v>16262</v>
      </c>
      <c r="J7" s="6">
        <f t="shared" si="1"/>
        <v>17075</v>
      </c>
      <c r="K7" s="6">
        <f t="shared" si="1"/>
        <v>17929</v>
      </c>
      <c r="L7" s="24" t="s">
        <v>183</v>
      </c>
    </row>
    <row r="8" spans="3:12" x14ac:dyDescent="0.3">
      <c r="C8" s="5"/>
      <c r="D8" s="5"/>
      <c r="E8" s="13" t="s">
        <v>89</v>
      </c>
      <c r="F8" s="18">
        <f t="shared" ref="F8:K8" si="2">SUM(F5:F7)</f>
        <v>26630</v>
      </c>
      <c r="G8" s="18">
        <f t="shared" si="2"/>
        <v>25750</v>
      </c>
      <c r="H8" s="18">
        <f t="shared" si="2"/>
        <v>27303</v>
      </c>
      <c r="I8" s="18">
        <f t="shared" si="2"/>
        <v>28401</v>
      </c>
      <c r="J8" s="18">
        <f t="shared" si="2"/>
        <v>29548</v>
      </c>
      <c r="K8" s="18">
        <f t="shared" si="2"/>
        <v>30746</v>
      </c>
      <c r="L8" s="5"/>
    </row>
    <row r="9" spans="3:12" x14ac:dyDescent="0.3">
      <c r="C9" s="5"/>
      <c r="D9" s="5"/>
      <c r="E9" s="5"/>
      <c r="F9" s="5"/>
      <c r="G9" s="5"/>
      <c r="H9" s="5"/>
      <c r="I9" s="5"/>
      <c r="J9" s="5"/>
      <c r="K9" s="5"/>
      <c r="L9" s="4"/>
    </row>
    <row r="10" spans="3:12" x14ac:dyDescent="0.3">
      <c r="C10" s="5"/>
      <c r="D10" s="5"/>
      <c r="E10" s="18" t="s">
        <v>67</v>
      </c>
      <c r="F10" s="18">
        <f>F8</f>
        <v>26630</v>
      </c>
      <c r="G10" s="18">
        <f t="shared" ref="G10:K10" si="3">G8</f>
        <v>25750</v>
      </c>
      <c r="H10" s="18">
        <f t="shared" si="3"/>
        <v>27303</v>
      </c>
      <c r="I10" s="18">
        <f t="shared" si="3"/>
        <v>28401</v>
      </c>
      <c r="J10" s="18">
        <f t="shared" si="3"/>
        <v>29548</v>
      </c>
      <c r="K10" s="18">
        <f t="shared" si="3"/>
        <v>30746</v>
      </c>
      <c r="L10" s="5"/>
    </row>
  </sheetData>
  <pageMargins left="0.7" right="0.7" top="0.75" bottom="0.75" header="0.3" footer="0.3"/>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75880-E480-4547-A06B-6799D54C2249}">
  <sheetPr>
    <pageSetUpPr fitToPage="1"/>
  </sheetPr>
  <dimension ref="C2:L8"/>
  <sheetViews>
    <sheetView workbookViewId="0">
      <selection activeCell="F4" sqref="F4:K4"/>
    </sheetView>
  </sheetViews>
  <sheetFormatPr defaultRowHeight="14.4" x14ac:dyDescent="0.3"/>
  <cols>
    <col min="3" max="3" width="15" customWidth="1"/>
    <col min="4" max="4" width="10.6640625" customWidth="1"/>
    <col min="5" max="5" width="41.33203125" customWidth="1"/>
    <col min="7" max="7" width="12" customWidth="1"/>
    <col min="8" max="8" width="12.6640625" customWidth="1"/>
    <col min="9" max="9" width="11.6640625" customWidth="1"/>
    <col min="10" max="10" width="11.88671875" customWidth="1"/>
    <col min="11" max="11" width="11.5546875" customWidth="1"/>
    <col min="12" max="12" width="21.33203125" customWidth="1"/>
  </cols>
  <sheetData>
    <row r="2" spans="3:12" x14ac:dyDescent="0.3">
      <c r="E2" s="3" t="s">
        <v>116</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5450</v>
      </c>
      <c r="D5" s="5">
        <v>800</v>
      </c>
      <c r="E5" s="5" t="s">
        <v>61</v>
      </c>
      <c r="F5" s="6">
        <v>500</v>
      </c>
      <c r="G5" s="6">
        <v>500</v>
      </c>
      <c r="H5" s="6">
        <f>ROUND(G5*1.05,0)</f>
        <v>525</v>
      </c>
      <c r="I5" s="6">
        <f t="shared" ref="I5:K5" si="0">ROUND(H5*1.05,0)</f>
        <v>551</v>
      </c>
      <c r="J5" s="6">
        <f t="shared" si="0"/>
        <v>579</v>
      </c>
      <c r="K5" s="6">
        <f t="shared" si="0"/>
        <v>608</v>
      </c>
      <c r="L5" s="8" t="s">
        <v>184</v>
      </c>
    </row>
    <row r="6" spans="3:12" x14ac:dyDescent="0.3">
      <c r="C6" s="5"/>
      <c r="D6" s="5"/>
      <c r="E6" s="13" t="s">
        <v>89</v>
      </c>
      <c r="F6" s="18">
        <f>F5</f>
        <v>500</v>
      </c>
      <c r="G6" s="18">
        <f t="shared" ref="G6:K6" si="1">G5</f>
        <v>500</v>
      </c>
      <c r="H6" s="18">
        <f t="shared" si="1"/>
        <v>525</v>
      </c>
      <c r="I6" s="18">
        <f t="shared" si="1"/>
        <v>551</v>
      </c>
      <c r="J6" s="18">
        <f t="shared" si="1"/>
        <v>579</v>
      </c>
      <c r="K6" s="18">
        <f t="shared" si="1"/>
        <v>608</v>
      </c>
      <c r="L6" s="8"/>
    </row>
    <row r="7" spans="3:12" x14ac:dyDescent="0.3">
      <c r="C7" s="5"/>
      <c r="D7" s="5"/>
      <c r="E7" s="5"/>
      <c r="F7" s="5"/>
      <c r="G7" s="5"/>
      <c r="H7" s="5"/>
      <c r="I7" s="5"/>
      <c r="J7" s="5"/>
      <c r="K7" s="5"/>
      <c r="L7" s="5"/>
    </row>
    <row r="8" spans="3:12" x14ac:dyDescent="0.3">
      <c r="C8" s="5"/>
      <c r="D8" s="5"/>
      <c r="E8" s="18" t="s">
        <v>67</v>
      </c>
      <c r="F8" s="18">
        <f t="shared" ref="F8:K8" si="2">F6-F2</f>
        <v>500</v>
      </c>
      <c r="G8" s="18">
        <f t="shared" si="2"/>
        <v>500</v>
      </c>
      <c r="H8" s="18">
        <f t="shared" si="2"/>
        <v>525</v>
      </c>
      <c r="I8" s="18">
        <f t="shared" si="2"/>
        <v>551</v>
      </c>
      <c r="J8" s="18">
        <f t="shared" si="2"/>
        <v>579</v>
      </c>
      <c r="K8" s="18">
        <f t="shared" si="2"/>
        <v>608</v>
      </c>
      <c r="L8" s="5"/>
    </row>
  </sheetData>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42EA-2B7E-440F-964E-CF325BEAE905}">
  <sheetPr>
    <pageSetUpPr fitToPage="1"/>
  </sheetPr>
  <dimension ref="C2:L29"/>
  <sheetViews>
    <sheetView workbookViewId="0">
      <selection activeCell="E20" sqref="E20"/>
    </sheetView>
  </sheetViews>
  <sheetFormatPr defaultRowHeight="14.4" x14ac:dyDescent="0.3"/>
  <cols>
    <col min="3" max="3" width="15" customWidth="1"/>
    <col min="4" max="4" width="10.6640625" customWidth="1"/>
    <col min="5" max="5" width="33" customWidth="1"/>
    <col min="6" max="6" width="14.6640625" customWidth="1"/>
    <col min="7" max="7" width="13.88671875" customWidth="1"/>
    <col min="8" max="8" width="11.5546875" bestFit="1" customWidth="1"/>
    <col min="9" max="9" width="13.6640625" customWidth="1"/>
    <col min="10" max="10" width="15.5546875" customWidth="1"/>
    <col min="11" max="11" width="14.109375" customWidth="1"/>
    <col min="12" max="12" width="22.21875" customWidth="1"/>
  </cols>
  <sheetData>
    <row r="2" spans="3:12" x14ac:dyDescent="0.3">
      <c r="E2" s="3" t="s">
        <v>118</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c r="D5" s="5"/>
      <c r="E5" s="5"/>
      <c r="F5" s="6"/>
      <c r="G5" s="6"/>
      <c r="H5" s="5"/>
      <c r="I5" s="5"/>
      <c r="J5" s="5"/>
      <c r="K5" s="5"/>
      <c r="L5" s="5"/>
    </row>
    <row r="6" spans="3:12" x14ac:dyDescent="0.3">
      <c r="C6" s="5">
        <v>1090</v>
      </c>
      <c r="D6" s="5">
        <v>100</v>
      </c>
      <c r="E6" s="5" t="s">
        <v>5</v>
      </c>
      <c r="F6" s="6">
        <v>7000</v>
      </c>
      <c r="G6" s="6">
        <v>12000</v>
      </c>
      <c r="H6" s="6">
        <f>ROUND(G6*1.02,0)</f>
        <v>12240</v>
      </c>
      <c r="I6" s="6">
        <f t="shared" ref="I6:K6" si="0">ROUND(H6*1.02,0)</f>
        <v>12485</v>
      </c>
      <c r="J6" s="6">
        <f t="shared" si="0"/>
        <v>12735</v>
      </c>
      <c r="K6" s="6">
        <f t="shared" si="0"/>
        <v>12990</v>
      </c>
      <c r="L6" s="8" t="s">
        <v>191</v>
      </c>
    </row>
    <row r="7" spans="3:12" x14ac:dyDescent="0.3">
      <c r="C7" s="5">
        <v>1091</v>
      </c>
      <c r="D7" s="5">
        <v>100</v>
      </c>
      <c r="E7" s="5" t="s">
        <v>139</v>
      </c>
      <c r="F7" s="6">
        <v>1668</v>
      </c>
      <c r="G7" s="10"/>
      <c r="H7" s="10"/>
      <c r="I7" s="10"/>
      <c r="J7" s="10"/>
      <c r="K7" s="10"/>
      <c r="L7" s="8"/>
    </row>
    <row r="8" spans="3:12" x14ac:dyDescent="0.3">
      <c r="C8" s="5"/>
      <c r="D8" s="5"/>
      <c r="E8" s="13" t="s">
        <v>89</v>
      </c>
      <c r="F8" s="18">
        <f>SUM(F5:F7)</f>
        <v>8668</v>
      </c>
      <c r="G8" s="18">
        <f>SUM(G5:G6)</f>
        <v>12000</v>
      </c>
      <c r="H8" s="14">
        <f>SUM(H6:H6)</f>
        <v>12240</v>
      </c>
      <c r="I8" s="14">
        <f>SUM(I6:I6)</f>
        <v>12485</v>
      </c>
      <c r="J8" s="14">
        <f>SUM(J6:J6)</f>
        <v>12735</v>
      </c>
      <c r="K8" s="14">
        <f>SUM(K6:K6)</f>
        <v>12990</v>
      </c>
      <c r="L8" s="5"/>
    </row>
    <row r="9" spans="3:12" x14ac:dyDescent="0.3">
      <c r="C9" s="5"/>
      <c r="D9" s="5"/>
      <c r="E9" s="5"/>
      <c r="F9" s="5"/>
      <c r="G9" s="5"/>
      <c r="H9" s="5"/>
      <c r="I9" s="5"/>
      <c r="J9" s="5"/>
      <c r="K9" s="5"/>
      <c r="L9" s="5"/>
    </row>
    <row r="10" spans="3:12" x14ac:dyDescent="0.3">
      <c r="C10" s="5"/>
      <c r="D10" s="5"/>
      <c r="E10" s="18" t="s">
        <v>67</v>
      </c>
      <c r="F10" s="18">
        <f>0-F8</f>
        <v>-8668</v>
      </c>
      <c r="G10" s="18">
        <f>0-G8</f>
        <v>-12000</v>
      </c>
      <c r="H10" s="18">
        <f t="shared" ref="H10:K10" si="1">H8</f>
        <v>12240</v>
      </c>
      <c r="I10" s="18">
        <f t="shared" si="1"/>
        <v>12485</v>
      </c>
      <c r="J10" s="18">
        <f t="shared" si="1"/>
        <v>12735</v>
      </c>
      <c r="K10" s="18">
        <f t="shared" si="1"/>
        <v>12990</v>
      </c>
      <c r="L10" s="5"/>
    </row>
    <row r="11" spans="3:12" x14ac:dyDescent="0.3">
      <c r="C11" s="5"/>
      <c r="D11" s="5"/>
      <c r="E11" s="5"/>
      <c r="F11" s="6"/>
      <c r="G11" s="6"/>
      <c r="H11" s="5"/>
      <c r="I11" s="5"/>
      <c r="J11" s="5"/>
      <c r="K11" s="5"/>
      <c r="L11" s="5"/>
    </row>
    <row r="12" spans="3:12" x14ac:dyDescent="0.3">
      <c r="F12" s="1"/>
      <c r="G12" s="1"/>
    </row>
    <row r="13" spans="3:12" x14ac:dyDescent="0.3">
      <c r="F13" s="1"/>
      <c r="G13" s="1"/>
    </row>
    <row r="14" spans="3:12" x14ac:dyDescent="0.3">
      <c r="F14" s="1"/>
      <c r="G14" s="1"/>
    </row>
    <row r="15" spans="3:12" x14ac:dyDescent="0.3">
      <c r="F15" s="1"/>
      <c r="G15" s="1"/>
    </row>
    <row r="16" spans="3:12" x14ac:dyDescent="0.3">
      <c r="F16" s="1"/>
      <c r="G16" s="1"/>
    </row>
    <row r="17" spans="6:7" x14ac:dyDescent="0.3">
      <c r="F17" s="1"/>
      <c r="G17" s="1"/>
    </row>
    <row r="18" spans="6:7" x14ac:dyDescent="0.3">
      <c r="F18" s="1"/>
      <c r="G18" s="1"/>
    </row>
    <row r="19" spans="6:7" x14ac:dyDescent="0.3">
      <c r="F19" s="1"/>
      <c r="G19" s="1"/>
    </row>
    <row r="20" spans="6:7" x14ac:dyDescent="0.3">
      <c r="F20" s="1"/>
      <c r="G20" s="1"/>
    </row>
    <row r="21" spans="6:7" x14ac:dyDescent="0.3">
      <c r="F21" s="1"/>
      <c r="G21" s="1"/>
    </row>
    <row r="22" spans="6:7" x14ac:dyDescent="0.3">
      <c r="F22" s="1"/>
      <c r="G22" s="1"/>
    </row>
    <row r="23" spans="6:7" x14ac:dyDescent="0.3">
      <c r="F23" s="1"/>
      <c r="G23" s="1"/>
    </row>
    <row r="24" spans="6:7" x14ac:dyDescent="0.3">
      <c r="F24" s="1"/>
      <c r="G24" s="1"/>
    </row>
    <row r="25" spans="6:7" x14ac:dyDescent="0.3">
      <c r="F25" s="1"/>
      <c r="G25" s="1"/>
    </row>
    <row r="26" spans="6:7" x14ac:dyDescent="0.3">
      <c r="F26" s="1"/>
      <c r="G26" s="1"/>
    </row>
    <row r="27" spans="6:7" x14ac:dyDescent="0.3">
      <c r="F27" s="1"/>
      <c r="G27" s="1"/>
    </row>
    <row r="28" spans="6:7" x14ac:dyDescent="0.3">
      <c r="F28" s="1"/>
      <c r="G28" s="1"/>
    </row>
    <row r="29" spans="6:7" x14ac:dyDescent="0.3">
      <c r="F29" s="1"/>
      <c r="G29" s="1"/>
    </row>
  </sheetData>
  <pageMargins left="0.7" right="0.7" top="0.75" bottom="0.75" header="0.3" footer="0.3"/>
  <pageSetup paperSize="9" scale="7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C1106-B683-4F07-B9C5-10BD888F74A5}">
  <sheetPr>
    <pageSetUpPr fitToPage="1"/>
  </sheetPr>
  <dimension ref="C2:L17"/>
  <sheetViews>
    <sheetView workbookViewId="0">
      <selection activeCell="H7" sqref="H7"/>
    </sheetView>
  </sheetViews>
  <sheetFormatPr defaultRowHeight="14.4" x14ac:dyDescent="0.3"/>
  <cols>
    <col min="3" max="3" width="15" customWidth="1"/>
    <col min="4" max="4" width="10.6640625" customWidth="1"/>
    <col min="5" max="5" width="32.5546875" customWidth="1"/>
    <col min="6" max="7" width="12.5546875" bestFit="1" customWidth="1"/>
    <col min="8" max="8" width="14.6640625" customWidth="1"/>
    <col min="9" max="10" width="12.5546875" bestFit="1" customWidth="1"/>
    <col min="11" max="11" width="15" customWidth="1"/>
    <col min="12" max="12" width="39.44140625" customWidth="1"/>
  </cols>
  <sheetData>
    <row r="2" spans="3:12" x14ac:dyDescent="0.3">
      <c r="E2" s="3" t="s">
        <v>117</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4"/>
      <c r="D4" s="4"/>
      <c r="E4" s="4"/>
      <c r="F4" s="32" t="s">
        <v>145</v>
      </c>
      <c r="G4" s="32" t="s">
        <v>145</v>
      </c>
      <c r="H4" s="32" t="s">
        <v>91</v>
      </c>
      <c r="I4" s="32" t="s">
        <v>91</v>
      </c>
      <c r="J4" s="32" t="s">
        <v>91</v>
      </c>
      <c r="K4" s="32" t="s">
        <v>91</v>
      </c>
      <c r="L4" s="4"/>
    </row>
    <row r="5" spans="3:12" x14ac:dyDescent="0.3">
      <c r="C5" s="19">
        <v>1700</v>
      </c>
      <c r="D5" s="19">
        <v>900</v>
      </c>
      <c r="E5" s="19" t="s">
        <v>128</v>
      </c>
      <c r="F5" s="26">
        <v>100000</v>
      </c>
      <c r="G5" s="26">
        <v>0</v>
      </c>
      <c r="H5" s="26"/>
      <c r="I5" s="19"/>
      <c r="J5" s="19"/>
      <c r="K5" s="19"/>
      <c r="L5" s="19" t="s">
        <v>129</v>
      </c>
    </row>
    <row r="6" spans="3:12" ht="57.6" x14ac:dyDescent="0.3">
      <c r="C6" s="5">
        <v>4231</v>
      </c>
      <c r="D6" s="5">
        <v>900</v>
      </c>
      <c r="E6" s="5" t="s">
        <v>142</v>
      </c>
      <c r="F6" s="31">
        <v>19500</v>
      </c>
      <c r="G6" s="31">
        <f>17994+3464</f>
        <v>21458</v>
      </c>
      <c r="H6" s="31">
        <v>21500</v>
      </c>
      <c r="I6" s="6">
        <v>21500</v>
      </c>
      <c r="J6" s="6">
        <v>0</v>
      </c>
      <c r="K6" s="6">
        <v>0</v>
      </c>
      <c r="L6" s="24" t="s">
        <v>186</v>
      </c>
    </row>
    <row r="7" spans="3:12" ht="238.5" customHeight="1" x14ac:dyDescent="0.3">
      <c r="C7" s="5">
        <v>9014</v>
      </c>
      <c r="D7" s="5">
        <v>900</v>
      </c>
      <c r="E7" s="5" t="s">
        <v>62</v>
      </c>
      <c r="F7" s="6">
        <v>135100</v>
      </c>
      <c r="G7" s="6">
        <v>67291</v>
      </c>
      <c r="H7" s="6">
        <v>30000</v>
      </c>
      <c r="I7" s="6">
        <v>30000</v>
      </c>
      <c r="J7" s="6">
        <v>30000</v>
      </c>
      <c r="K7" s="6">
        <v>30000</v>
      </c>
      <c r="L7" s="24" t="s">
        <v>185</v>
      </c>
    </row>
    <row r="8" spans="3:12" x14ac:dyDescent="0.3">
      <c r="C8" s="5">
        <v>9015</v>
      </c>
      <c r="D8" s="5">
        <v>900</v>
      </c>
      <c r="E8" s="5" t="s">
        <v>98</v>
      </c>
      <c r="F8" s="6">
        <v>31500</v>
      </c>
      <c r="G8" s="6">
        <v>31423</v>
      </c>
      <c r="H8" s="6">
        <v>30000</v>
      </c>
      <c r="I8" s="6">
        <v>16000</v>
      </c>
      <c r="J8" s="23">
        <v>0</v>
      </c>
      <c r="K8" s="6">
        <v>0</v>
      </c>
      <c r="L8" s="23" t="s">
        <v>125</v>
      </c>
    </row>
    <row r="9" spans="3:12" x14ac:dyDescent="0.3">
      <c r="C9" s="5">
        <v>9016</v>
      </c>
      <c r="D9" s="5">
        <v>900</v>
      </c>
      <c r="E9" s="5" t="s">
        <v>124</v>
      </c>
      <c r="F9" s="6">
        <v>7800</v>
      </c>
      <c r="G9" s="6">
        <v>14249</v>
      </c>
      <c r="H9" s="6">
        <v>16000</v>
      </c>
      <c r="I9" s="6">
        <v>16000</v>
      </c>
      <c r="J9" s="6">
        <v>0</v>
      </c>
      <c r="K9" s="6">
        <v>0</v>
      </c>
      <c r="L9" s="5" t="s">
        <v>125</v>
      </c>
    </row>
    <row r="10" spans="3:12" ht="121.8" customHeight="1" x14ac:dyDescent="0.3">
      <c r="C10" s="5">
        <v>9004</v>
      </c>
      <c r="D10" s="5">
        <v>900</v>
      </c>
      <c r="E10" s="5" t="s">
        <v>187</v>
      </c>
      <c r="F10" s="6">
        <v>0</v>
      </c>
      <c r="G10" s="6">
        <v>0</v>
      </c>
      <c r="H10" s="6">
        <v>10000</v>
      </c>
      <c r="I10" s="6">
        <v>10000</v>
      </c>
      <c r="J10" s="6">
        <v>10000</v>
      </c>
      <c r="K10" s="6">
        <v>0</v>
      </c>
      <c r="L10" s="24" t="s">
        <v>189</v>
      </c>
    </row>
    <row r="11" spans="3:12" ht="121.8" customHeight="1" x14ac:dyDescent="0.3">
      <c r="C11" s="5">
        <v>9005</v>
      </c>
      <c r="D11" s="5">
        <v>900</v>
      </c>
      <c r="E11" s="5" t="s">
        <v>188</v>
      </c>
      <c r="F11" s="6">
        <v>0</v>
      </c>
      <c r="G11" s="6">
        <v>0</v>
      </c>
      <c r="H11" s="6">
        <v>15000</v>
      </c>
      <c r="I11" s="6">
        <v>15000</v>
      </c>
      <c r="J11" s="6">
        <v>15000</v>
      </c>
      <c r="K11" s="6">
        <v>15000</v>
      </c>
      <c r="L11" s="24" t="s">
        <v>190</v>
      </c>
    </row>
    <row r="12" spans="3:12" ht="13.8" customHeight="1" x14ac:dyDescent="0.3">
      <c r="C12" s="5"/>
      <c r="D12" s="5"/>
      <c r="E12" s="13" t="s">
        <v>89</v>
      </c>
      <c r="F12" s="18">
        <f>SUM(F6:F10)</f>
        <v>193900</v>
      </c>
      <c r="G12" s="18">
        <f t="shared" ref="G12" si="0">SUM(G6:G10)</f>
        <v>134421</v>
      </c>
      <c r="H12" s="18">
        <f>SUM(H6:H11)</f>
        <v>122500</v>
      </c>
      <c r="I12" s="18">
        <f>SUM(I6:I11)</f>
        <v>108500</v>
      </c>
      <c r="J12" s="18">
        <f>SUM(J6:J11)</f>
        <v>55000</v>
      </c>
      <c r="K12" s="18">
        <f>SUM(K6:K11)</f>
        <v>45000</v>
      </c>
      <c r="L12" s="5"/>
    </row>
    <row r="13" spans="3:12" x14ac:dyDescent="0.3">
      <c r="C13" s="5"/>
      <c r="D13" s="5"/>
      <c r="E13" s="5"/>
      <c r="F13" s="5"/>
      <c r="G13" s="5"/>
      <c r="H13" s="5"/>
      <c r="I13" s="5"/>
      <c r="J13" s="5"/>
      <c r="K13" s="5"/>
      <c r="L13" s="5"/>
    </row>
    <row r="14" spans="3:12" x14ac:dyDescent="0.3">
      <c r="C14" s="5"/>
      <c r="D14" s="5"/>
      <c r="E14" s="18" t="s">
        <v>67</v>
      </c>
      <c r="F14" s="18">
        <f t="shared" ref="F14:K14" si="1">F12-F5</f>
        <v>93900</v>
      </c>
      <c r="G14" s="18">
        <f t="shared" si="1"/>
        <v>134421</v>
      </c>
      <c r="H14" s="18">
        <f t="shared" si="1"/>
        <v>122500</v>
      </c>
      <c r="I14" s="18">
        <f t="shared" si="1"/>
        <v>108500</v>
      </c>
      <c r="J14" s="18">
        <f t="shared" si="1"/>
        <v>55000</v>
      </c>
      <c r="K14" s="18">
        <f t="shared" si="1"/>
        <v>45000</v>
      </c>
    </row>
    <row r="17" spans="6:6" x14ac:dyDescent="0.3">
      <c r="F17" s="2"/>
    </row>
  </sheetData>
  <pageMargins left="0.7" right="0.7" top="0.75" bottom="0.75" header="0.3" footer="0.3"/>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2010-2855-4E09-8182-40F2435286F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4D1D4-F0E0-4FDB-8164-274A7D3B4E43}">
  <sheetPr>
    <pageSetUpPr fitToPage="1"/>
  </sheetPr>
  <dimension ref="C2:L25"/>
  <sheetViews>
    <sheetView workbookViewId="0">
      <selection activeCell="K8" sqref="K8"/>
    </sheetView>
  </sheetViews>
  <sheetFormatPr defaultRowHeight="14.4" x14ac:dyDescent="0.3"/>
  <cols>
    <col min="3" max="3" width="15" customWidth="1"/>
    <col min="4" max="4" width="10.6640625" customWidth="1"/>
    <col min="5" max="5" width="33" customWidth="1"/>
    <col min="6" max="6" width="14.6640625" customWidth="1"/>
    <col min="7" max="7" width="13.88671875" customWidth="1"/>
    <col min="8" max="8" width="12.5546875" bestFit="1" customWidth="1"/>
    <col min="9" max="9" width="14.88671875" customWidth="1"/>
    <col min="10" max="10" width="12.88671875" customWidth="1"/>
    <col min="11" max="11" width="14.109375" customWidth="1"/>
    <col min="12" max="12" width="47" customWidth="1"/>
    <col min="13" max="13" width="43.33203125" customWidth="1"/>
  </cols>
  <sheetData>
    <row r="2" spans="3:12" x14ac:dyDescent="0.3">
      <c r="E2" s="3" t="s">
        <v>100</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57.6" x14ac:dyDescent="0.3">
      <c r="C5" s="5">
        <v>4001</v>
      </c>
      <c r="D5" s="5">
        <v>110</v>
      </c>
      <c r="E5" s="5" t="s">
        <v>6</v>
      </c>
      <c r="F5" s="6">
        <v>113008</v>
      </c>
      <c r="G5" s="6">
        <v>145870</v>
      </c>
      <c r="H5" s="6">
        <v>126967</v>
      </c>
      <c r="I5" s="6">
        <f t="shared" ref="I5:K5" si="0">ROUND(H5*1.05,0)</f>
        <v>133315</v>
      </c>
      <c r="J5" s="6">
        <f t="shared" si="0"/>
        <v>139981</v>
      </c>
      <c r="K5" s="6">
        <f t="shared" si="0"/>
        <v>146980</v>
      </c>
      <c r="L5" s="24" t="s">
        <v>192</v>
      </c>
    </row>
    <row r="6" spans="3:12" ht="43.2" x14ac:dyDescent="0.3">
      <c r="C6" s="5">
        <v>4002</v>
      </c>
      <c r="D6" s="5">
        <v>110</v>
      </c>
      <c r="E6" s="5" t="s">
        <v>7</v>
      </c>
      <c r="F6" s="6">
        <v>168021</v>
      </c>
      <c r="G6" s="6">
        <v>146000</v>
      </c>
      <c r="H6" s="6">
        <f>ROUND(G6*1.05,0)</f>
        <v>153300</v>
      </c>
      <c r="I6" s="6">
        <f t="shared" ref="I6:K6" si="1">ROUND(H6*1.05,0)</f>
        <v>160965</v>
      </c>
      <c r="J6" s="6">
        <f t="shared" si="1"/>
        <v>169013</v>
      </c>
      <c r="K6" s="6">
        <f t="shared" si="1"/>
        <v>177464</v>
      </c>
      <c r="L6" s="22" t="s">
        <v>144</v>
      </c>
    </row>
    <row r="7" spans="3:12" x14ac:dyDescent="0.3">
      <c r="C7" s="5">
        <v>4031</v>
      </c>
      <c r="D7" s="5">
        <v>110</v>
      </c>
      <c r="E7" s="5" t="s">
        <v>8</v>
      </c>
      <c r="F7" s="6">
        <v>-6600</v>
      </c>
      <c r="G7" s="6">
        <v>-6900</v>
      </c>
      <c r="H7" s="6">
        <v>-7200</v>
      </c>
      <c r="I7" s="6">
        <v>-7200</v>
      </c>
      <c r="J7" s="6">
        <v>-7200</v>
      </c>
      <c r="K7" s="6">
        <v>-7200</v>
      </c>
      <c r="L7" s="5" t="s">
        <v>143</v>
      </c>
    </row>
    <row r="8" spans="3:12" x14ac:dyDescent="0.3">
      <c r="C8" s="5">
        <v>4060</v>
      </c>
      <c r="D8" s="5">
        <v>110</v>
      </c>
      <c r="E8" s="5" t="s">
        <v>9</v>
      </c>
      <c r="F8" s="6">
        <v>200</v>
      </c>
      <c r="G8" s="6">
        <v>200</v>
      </c>
      <c r="H8" s="6">
        <v>200</v>
      </c>
      <c r="I8" s="6">
        <v>200</v>
      </c>
      <c r="J8" s="6">
        <v>200</v>
      </c>
      <c r="K8" s="6">
        <v>200</v>
      </c>
      <c r="L8" s="5"/>
    </row>
    <row r="9" spans="3:12" x14ac:dyDescent="0.3">
      <c r="C9" s="5">
        <v>4090</v>
      </c>
      <c r="D9" s="5">
        <v>110</v>
      </c>
      <c r="E9" s="5" t="s">
        <v>10</v>
      </c>
      <c r="F9" s="6">
        <v>2000</v>
      </c>
      <c r="G9" s="6">
        <v>1000</v>
      </c>
      <c r="H9" s="6">
        <v>2000</v>
      </c>
      <c r="I9" s="6">
        <v>2000</v>
      </c>
      <c r="J9" s="6">
        <v>2000</v>
      </c>
      <c r="K9" s="6">
        <v>2000</v>
      </c>
      <c r="L9" s="5"/>
    </row>
    <row r="10" spans="3:12" x14ac:dyDescent="0.3">
      <c r="C10" s="5">
        <v>4110</v>
      </c>
      <c r="D10" s="5">
        <v>110</v>
      </c>
      <c r="E10" s="5" t="s">
        <v>11</v>
      </c>
      <c r="F10" s="6">
        <v>800</v>
      </c>
      <c r="G10" s="6">
        <v>880</v>
      </c>
      <c r="H10" s="6">
        <f>ROUND(G10*1.1,0)</f>
        <v>968</v>
      </c>
      <c r="I10" s="6">
        <f t="shared" ref="I10:K10" si="2">ROUND(H10*1.1,0)</f>
        <v>1065</v>
      </c>
      <c r="J10" s="6">
        <f t="shared" si="2"/>
        <v>1172</v>
      </c>
      <c r="K10" s="6">
        <f t="shared" si="2"/>
        <v>1289</v>
      </c>
      <c r="L10" s="5" t="s">
        <v>146</v>
      </c>
    </row>
    <row r="11" spans="3:12" x14ac:dyDescent="0.3">
      <c r="C11" s="5">
        <v>4120</v>
      </c>
      <c r="D11" s="5">
        <v>110</v>
      </c>
      <c r="E11" s="5" t="s">
        <v>12</v>
      </c>
      <c r="F11" s="6">
        <v>2220</v>
      </c>
      <c r="G11" s="6">
        <v>2287</v>
      </c>
      <c r="H11" s="6">
        <f>ROUND(G11*1.05,0)</f>
        <v>2401</v>
      </c>
      <c r="I11" s="6">
        <f t="shared" ref="I11:K11" si="3">SUM(H11*1.05,0)</f>
        <v>2521.0500000000002</v>
      </c>
      <c r="J11" s="6">
        <f t="shared" si="3"/>
        <v>2647.1025000000004</v>
      </c>
      <c r="K11" s="6">
        <f t="shared" si="3"/>
        <v>2779.4576250000005</v>
      </c>
      <c r="L11" s="5" t="s">
        <v>147</v>
      </c>
    </row>
    <row r="12" spans="3:12" ht="72" x14ac:dyDescent="0.3">
      <c r="C12" s="5">
        <v>4121</v>
      </c>
      <c r="D12" s="5">
        <v>110</v>
      </c>
      <c r="E12" s="5" t="s">
        <v>13</v>
      </c>
      <c r="F12" s="6">
        <v>6000</v>
      </c>
      <c r="G12" s="6">
        <v>6180</v>
      </c>
      <c r="H12" s="6">
        <v>2500</v>
      </c>
      <c r="I12" s="6">
        <f t="shared" ref="I12:K12" si="4">ROUND(H12*1.05,0)</f>
        <v>2625</v>
      </c>
      <c r="J12" s="6">
        <f t="shared" si="4"/>
        <v>2756</v>
      </c>
      <c r="K12" s="6">
        <f t="shared" si="4"/>
        <v>2894</v>
      </c>
      <c r="L12" s="24" t="s">
        <v>193</v>
      </c>
    </row>
    <row r="13" spans="3:12" ht="43.2" x14ac:dyDescent="0.3">
      <c r="C13" s="5">
        <v>4150</v>
      </c>
      <c r="D13" s="5">
        <v>110</v>
      </c>
      <c r="E13" s="5" t="s">
        <v>14</v>
      </c>
      <c r="F13" s="6">
        <v>2500</v>
      </c>
      <c r="G13" s="6">
        <v>2750</v>
      </c>
      <c r="H13" s="6">
        <f>ROUND(G13*1.02,0)</f>
        <v>2805</v>
      </c>
      <c r="I13" s="6">
        <f t="shared" ref="I13:K13" si="5">ROUND(H13*1.02,0)</f>
        <v>2861</v>
      </c>
      <c r="J13" s="6">
        <f t="shared" si="5"/>
        <v>2918</v>
      </c>
      <c r="K13" s="6">
        <f t="shared" si="5"/>
        <v>2976</v>
      </c>
      <c r="L13" s="24" t="s">
        <v>148</v>
      </c>
    </row>
    <row r="14" spans="3:12" ht="28.8" x14ac:dyDescent="0.3">
      <c r="C14" s="5">
        <v>4160</v>
      </c>
      <c r="D14" s="5">
        <v>110</v>
      </c>
      <c r="E14" s="5" t="s">
        <v>15</v>
      </c>
      <c r="F14" s="6">
        <v>5827</v>
      </c>
      <c r="G14" s="6">
        <v>5200</v>
      </c>
      <c r="H14" s="6">
        <f>ROUND(G14*1.05,0)</f>
        <v>5460</v>
      </c>
      <c r="I14" s="6">
        <f>ROUND(H14*1.05,0)</f>
        <v>5733</v>
      </c>
      <c r="J14" s="6">
        <v>7500</v>
      </c>
      <c r="K14" s="6">
        <f>ROUND(J14*1.05,0)</f>
        <v>7875</v>
      </c>
      <c r="L14" s="24" t="s">
        <v>149</v>
      </c>
    </row>
    <row r="15" spans="3:12" ht="28.8" x14ac:dyDescent="0.3">
      <c r="C15" s="5">
        <v>4170</v>
      </c>
      <c r="D15" s="5">
        <v>110</v>
      </c>
      <c r="E15" s="5" t="s">
        <v>63</v>
      </c>
      <c r="F15" s="6">
        <v>1000</v>
      </c>
      <c r="G15" s="6">
        <v>1000</v>
      </c>
      <c r="H15" s="6">
        <v>1000</v>
      </c>
      <c r="I15" s="6">
        <v>1000</v>
      </c>
      <c r="J15" s="6">
        <v>1000</v>
      </c>
      <c r="K15" s="6">
        <v>1000</v>
      </c>
      <c r="L15" s="24" t="s">
        <v>151</v>
      </c>
    </row>
    <row r="16" spans="3:12" x14ac:dyDescent="0.3">
      <c r="C16" s="5">
        <v>4180</v>
      </c>
      <c r="D16" s="5">
        <v>110</v>
      </c>
      <c r="E16" s="5" t="s">
        <v>16</v>
      </c>
      <c r="F16" s="6">
        <v>50</v>
      </c>
      <c r="G16" s="6">
        <v>50</v>
      </c>
      <c r="H16" s="6">
        <v>50</v>
      </c>
      <c r="I16" s="6">
        <v>50</v>
      </c>
      <c r="J16" s="6">
        <v>50</v>
      </c>
      <c r="K16" s="6">
        <v>50</v>
      </c>
      <c r="L16" s="5"/>
    </row>
    <row r="17" spans="3:12" x14ac:dyDescent="0.3">
      <c r="C17" s="5">
        <v>4200</v>
      </c>
      <c r="D17" s="5">
        <v>110</v>
      </c>
      <c r="E17" s="5" t="s">
        <v>17</v>
      </c>
      <c r="F17" s="6">
        <v>900</v>
      </c>
      <c r="G17" s="6">
        <v>900</v>
      </c>
      <c r="H17" s="6">
        <f>ROUND(G17*1.05,0)</f>
        <v>945</v>
      </c>
      <c r="I17" s="6">
        <f t="shared" ref="I17:K17" si="6">ROUND(H17*1.05,0)</f>
        <v>992</v>
      </c>
      <c r="J17" s="6">
        <f t="shared" si="6"/>
        <v>1042</v>
      </c>
      <c r="K17" s="6">
        <f t="shared" si="6"/>
        <v>1094</v>
      </c>
      <c r="L17" s="5" t="s">
        <v>150</v>
      </c>
    </row>
    <row r="18" spans="3:12" x14ac:dyDescent="0.3">
      <c r="C18" s="5">
        <v>4210</v>
      </c>
      <c r="D18" s="5">
        <v>110</v>
      </c>
      <c r="E18" s="5" t="s">
        <v>18</v>
      </c>
      <c r="F18" s="6">
        <v>850</v>
      </c>
      <c r="G18" s="6">
        <v>850</v>
      </c>
      <c r="H18" s="6">
        <f>ROUND(G18*1.05,0)</f>
        <v>893</v>
      </c>
      <c r="I18" s="6">
        <f t="shared" ref="I18:K18" si="7">ROUND(H18*1.05,0)</f>
        <v>938</v>
      </c>
      <c r="J18" s="6">
        <f t="shared" si="7"/>
        <v>985</v>
      </c>
      <c r="K18" s="6">
        <f t="shared" si="7"/>
        <v>1034</v>
      </c>
      <c r="L18" s="5" t="s">
        <v>150</v>
      </c>
    </row>
    <row r="19" spans="3:12" x14ac:dyDescent="0.3">
      <c r="C19" s="5">
        <v>4220</v>
      </c>
      <c r="D19" s="5">
        <v>110</v>
      </c>
      <c r="E19" s="5" t="s">
        <v>19</v>
      </c>
      <c r="F19" s="6">
        <v>4500</v>
      </c>
      <c r="G19" s="6">
        <v>4500</v>
      </c>
      <c r="H19" s="6">
        <f>ROUND(G19*1.03,0)</f>
        <v>4635</v>
      </c>
      <c r="I19" s="6">
        <f t="shared" ref="I19:K19" si="8">ROUND(H19*1.03,0)</f>
        <v>4774</v>
      </c>
      <c r="J19" s="6">
        <f t="shared" si="8"/>
        <v>4917</v>
      </c>
      <c r="K19" s="6">
        <f t="shared" si="8"/>
        <v>5065</v>
      </c>
      <c r="L19" s="5" t="s">
        <v>152</v>
      </c>
    </row>
    <row r="20" spans="3:12" ht="28.8" x14ac:dyDescent="0.3">
      <c r="C20" s="5">
        <v>4230</v>
      </c>
      <c r="D20" s="5">
        <v>110</v>
      </c>
      <c r="E20" s="5" t="s">
        <v>20</v>
      </c>
      <c r="F20" s="6">
        <v>2500</v>
      </c>
      <c r="G20" s="6">
        <v>2000</v>
      </c>
      <c r="H20" s="6">
        <v>2000</v>
      </c>
      <c r="I20" s="6">
        <v>500</v>
      </c>
      <c r="J20" s="6">
        <v>500</v>
      </c>
      <c r="K20" s="6">
        <v>500</v>
      </c>
      <c r="L20" s="23" t="s">
        <v>120</v>
      </c>
    </row>
    <row r="21" spans="3:12" x14ac:dyDescent="0.3">
      <c r="C21" s="5"/>
      <c r="D21" s="5"/>
      <c r="E21" s="13" t="s">
        <v>89</v>
      </c>
      <c r="F21" s="18">
        <f>SUM(F5:F20)</f>
        <v>303776</v>
      </c>
      <c r="G21" s="18">
        <f t="shared" ref="G21:K21" si="9">SUM(G5:G20)</f>
        <v>312767</v>
      </c>
      <c r="H21" s="18">
        <f t="shared" si="9"/>
        <v>298924</v>
      </c>
      <c r="I21" s="18">
        <f t="shared" si="9"/>
        <v>312339.05</v>
      </c>
      <c r="J21" s="18">
        <f t="shared" si="9"/>
        <v>329481.10249999998</v>
      </c>
      <c r="K21" s="18">
        <f t="shared" si="9"/>
        <v>346000.45762499998</v>
      </c>
      <c r="L21" s="5"/>
    </row>
    <row r="22" spans="3:12" x14ac:dyDescent="0.3">
      <c r="C22" s="5"/>
      <c r="D22" s="5"/>
      <c r="E22" s="5"/>
      <c r="F22" s="5"/>
      <c r="G22" s="5"/>
      <c r="H22" s="5"/>
      <c r="I22" s="5"/>
      <c r="J22" s="5"/>
      <c r="K22" s="5"/>
      <c r="L22" s="5"/>
    </row>
    <row r="23" spans="3:12" x14ac:dyDescent="0.3">
      <c r="C23" s="5"/>
      <c r="D23" s="5"/>
      <c r="E23" s="18" t="s">
        <v>67</v>
      </c>
      <c r="F23" s="18">
        <f>F21</f>
        <v>303776</v>
      </c>
      <c r="G23" s="18">
        <f t="shared" ref="G23:J23" si="10">G21</f>
        <v>312767</v>
      </c>
      <c r="H23" s="18">
        <f t="shared" si="10"/>
        <v>298924</v>
      </c>
      <c r="I23" s="18">
        <f t="shared" si="10"/>
        <v>312339.05</v>
      </c>
      <c r="J23" s="18">
        <f t="shared" si="10"/>
        <v>329481.10249999998</v>
      </c>
      <c r="K23" s="18">
        <f t="shared" ref="K23" si="11">K21</f>
        <v>346000.45762499998</v>
      </c>
      <c r="L23" s="5"/>
    </row>
    <row r="25" spans="3:12" x14ac:dyDescent="0.3">
      <c r="I25" s="2"/>
      <c r="J25" s="2"/>
    </row>
  </sheetData>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D77CF-A1E8-4AA2-9735-4CE050523B76}">
  <sheetPr>
    <pageSetUpPr fitToPage="1"/>
  </sheetPr>
  <dimension ref="C2:L15"/>
  <sheetViews>
    <sheetView workbookViewId="0">
      <selection activeCell="F4" sqref="F4:K4"/>
    </sheetView>
  </sheetViews>
  <sheetFormatPr defaultRowHeight="14.4" x14ac:dyDescent="0.3"/>
  <cols>
    <col min="3" max="3" width="15" customWidth="1"/>
    <col min="4" max="4" width="10.6640625" customWidth="1"/>
    <col min="5" max="5" width="33" customWidth="1"/>
    <col min="6" max="6" width="13.44140625" customWidth="1"/>
    <col min="7" max="7" width="11.6640625" bestFit="1" customWidth="1"/>
    <col min="8" max="8" width="14.88671875" customWidth="1"/>
    <col min="9" max="11" width="10.5546875" bestFit="1" customWidth="1"/>
    <col min="12" max="12" width="48.88671875" customWidth="1"/>
  </cols>
  <sheetData>
    <row r="2" spans="3:12" x14ac:dyDescent="0.3">
      <c r="E2" s="3" t="s">
        <v>101</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28.8" x14ac:dyDescent="0.3">
      <c r="C5" s="5">
        <v>4310</v>
      </c>
      <c r="D5" s="5">
        <v>120</v>
      </c>
      <c r="E5" s="5" t="s">
        <v>21</v>
      </c>
      <c r="F5" s="6">
        <v>1000</v>
      </c>
      <c r="G5" s="6">
        <v>250</v>
      </c>
      <c r="H5" s="6">
        <v>500</v>
      </c>
      <c r="I5" s="6">
        <v>500</v>
      </c>
      <c r="J5" s="6">
        <v>2500</v>
      </c>
      <c r="K5" s="6">
        <v>500</v>
      </c>
      <c r="L5" s="24" t="s">
        <v>153</v>
      </c>
    </row>
    <row r="6" spans="3:12" ht="57.6" x14ac:dyDescent="0.3">
      <c r="C6" s="5">
        <v>4340</v>
      </c>
      <c r="D6" s="5">
        <v>120</v>
      </c>
      <c r="E6" s="5" t="s">
        <v>22</v>
      </c>
      <c r="F6" s="6">
        <v>1500</v>
      </c>
      <c r="G6" s="6">
        <v>1500</v>
      </c>
      <c r="H6" s="6">
        <v>1500</v>
      </c>
      <c r="I6" s="6">
        <v>1500</v>
      </c>
      <c r="J6" s="6">
        <v>1500</v>
      </c>
      <c r="K6" s="6">
        <v>1500</v>
      </c>
      <c r="L6" s="22" t="s">
        <v>132</v>
      </c>
    </row>
    <row r="7" spans="3:12" ht="142.19999999999999" customHeight="1" x14ac:dyDescent="0.3">
      <c r="C7" s="5">
        <v>4341</v>
      </c>
      <c r="D7" s="5">
        <v>120</v>
      </c>
      <c r="E7" s="5" t="s">
        <v>134</v>
      </c>
      <c r="F7" s="6">
        <v>0</v>
      </c>
      <c r="G7" s="6">
        <v>1000</v>
      </c>
      <c r="H7" s="6">
        <v>2500</v>
      </c>
      <c r="I7" s="6">
        <v>1000</v>
      </c>
      <c r="J7" s="6">
        <v>2500</v>
      </c>
      <c r="K7" s="6">
        <v>1000</v>
      </c>
      <c r="L7" s="24" t="s">
        <v>154</v>
      </c>
    </row>
    <row r="8" spans="3:12" ht="57.6" x14ac:dyDescent="0.3">
      <c r="C8" s="5">
        <v>4300</v>
      </c>
      <c r="D8" s="5">
        <v>120</v>
      </c>
      <c r="E8" s="5" t="s">
        <v>126</v>
      </c>
      <c r="F8" s="6">
        <v>500</v>
      </c>
      <c r="G8" s="6">
        <v>100</v>
      </c>
      <c r="H8" s="6">
        <v>500</v>
      </c>
      <c r="I8" s="6">
        <v>500</v>
      </c>
      <c r="J8" s="6">
        <v>500</v>
      </c>
      <c r="K8" s="6">
        <v>500</v>
      </c>
      <c r="L8" s="24" t="s">
        <v>155</v>
      </c>
    </row>
    <row r="9" spans="3:12" ht="28.8" x14ac:dyDescent="0.3">
      <c r="C9" s="5">
        <v>4345</v>
      </c>
      <c r="D9" s="5">
        <v>120</v>
      </c>
      <c r="E9" s="5" t="s">
        <v>23</v>
      </c>
      <c r="F9" s="6">
        <v>0</v>
      </c>
      <c r="G9" s="6">
        <v>0</v>
      </c>
      <c r="H9" s="6">
        <v>0</v>
      </c>
      <c r="I9" s="6">
        <v>500</v>
      </c>
      <c r="J9" s="6">
        <v>0</v>
      </c>
      <c r="K9" s="6">
        <v>0</v>
      </c>
      <c r="L9" s="24" t="s">
        <v>156</v>
      </c>
    </row>
    <row r="10" spans="3:12" ht="43.2" x14ac:dyDescent="0.3">
      <c r="C10" s="5">
        <v>4350</v>
      </c>
      <c r="D10" s="5">
        <v>120</v>
      </c>
      <c r="E10" s="5" t="s">
        <v>24</v>
      </c>
      <c r="F10" s="6">
        <v>7250</v>
      </c>
      <c r="G10" s="6">
        <v>1850</v>
      </c>
      <c r="H10" s="6">
        <v>2000</v>
      </c>
      <c r="I10" s="6">
        <v>2000</v>
      </c>
      <c r="J10" s="6">
        <v>2000</v>
      </c>
      <c r="K10" s="6">
        <v>2000</v>
      </c>
      <c r="L10" s="24" t="s">
        <v>157</v>
      </c>
    </row>
    <row r="11" spans="3:12" x14ac:dyDescent="0.3">
      <c r="C11" s="5"/>
      <c r="D11" s="5"/>
      <c r="E11" s="13" t="s">
        <v>89</v>
      </c>
      <c r="F11" s="18">
        <f>SUM(F5:F10)</f>
        <v>10250</v>
      </c>
      <c r="G11" s="18">
        <f t="shared" ref="G11:K11" si="0">SUM(G5:G10)</f>
        <v>4700</v>
      </c>
      <c r="H11" s="18">
        <f t="shared" si="0"/>
        <v>7000</v>
      </c>
      <c r="I11" s="18">
        <f t="shared" si="0"/>
        <v>6000</v>
      </c>
      <c r="J11" s="18">
        <f t="shared" si="0"/>
        <v>9000</v>
      </c>
      <c r="K11" s="18">
        <f t="shared" si="0"/>
        <v>5500</v>
      </c>
      <c r="L11" s="5"/>
    </row>
    <row r="12" spans="3:12" x14ac:dyDescent="0.3">
      <c r="C12" s="5"/>
      <c r="D12" s="5"/>
      <c r="E12" s="5"/>
      <c r="F12" s="5"/>
      <c r="G12" s="6"/>
      <c r="H12" s="6"/>
      <c r="I12" s="6"/>
      <c r="J12" s="6"/>
      <c r="K12" s="6"/>
      <c r="L12" s="5"/>
    </row>
    <row r="13" spans="3:12" x14ac:dyDescent="0.3">
      <c r="C13" s="5"/>
      <c r="D13" s="5"/>
      <c r="E13" s="18" t="s">
        <v>67</v>
      </c>
      <c r="F13" s="18">
        <f>F11</f>
        <v>10250</v>
      </c>
      <c r="G13" s="18">
        <f t="shared" ref="G13:K13" si="1">G11</f>
        <v>4700</v>
      </c>
      <c r="H13" s="18">
        <f t="shared" si="1"/>
        <v>7000</v>
      </c>
      <c r="I13" s="18">
        <f t="shared" si="1"/>
        <v>6000</v>
      </c>
      <c r="J13" s="18">
        <f t="shared" si="1"/>
        <v>9000</v>
      </c>
      <c r="K13" s="18">
        <f t="shared" si="1"/>
        <v>5500</v>
      </c>
      <c r="L13" s="8"/>
    </row>
    <row r="15" spans="3:12" x14ac:dyDescent="0.3">
      <c r="H15" s="2"/>
    </row>
  </sheetData>
  <pageMargins left="0.7" right="0.7" top="0.75" bottom="0.75" header="0.3" footer="0.3"/>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EEA7-E29E-4964-B246-74DCCFAB1FA5}">
  <sheetPr>
    <pageSetUpPr fitToPage="1"/>
  </sheetPr>
  <dimension ref="C2:L15"/>
  <sheetViews>
    <sheetView workbookViewId="0">
      <selection activeCell="G4" sqref="G4:K4"/>
    </sheetView>
  </sheetViews>
  <sheetFormatPr defaultRowHeight="14.4" x14ac:dyDescent="0.3"/>
  <cols>
    <col min="3" max="3" width="15" customWidth="1"/>
    <col min="4" max="4" width="10.6640625" customWidth="1"/>
    <col min="5" max="5" width="33" customWidth="1"/>
    <col min="6" max="6" width="16.6640625" customWidth="1"/>
    <col min="7" max="7" width="14.109375" customWidth="1"/>
    <col min="8" max="8" width="11.44140625" customWidth="1"/>
    <col min="9" max="9" width="11.6640625" customWidth="1"/>
    <col min="10" max="10" width="11.44140625" customWidth="1"/>
    <col min="11" max="11" width="13" customWidth="1"/>
    <col min="12" max="12" width="26.88671875" customWidth="1"/>
  </cols>
  <sheetData>
    <row r="2" spans="3:12" x14ac:dyDescent="0.3">
      <c r="E2" s="3" t="s">
        <v>102</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1400</v>
      </c>
      <c r="D5" s="5">
        <v>200</v>
      </c>
      <c r="E5" s="5" t="s">
        <v>25</v>
      </c>
      <c r="F5" s="6">
        <v>500</v>
      </c>
      <c r="G5" s="6">
        <v>2925</v>
      </c>
      <c r="H5" s="6">
        <f>ROUND(G5*1.03,0)</f>
        <v>3013</v>
      </c>
      <c r="I5" s="6">
        <f>ROUND(H5*1.03,0)</f>
        <v>3103</v>
      </c>
      <c r="J5" s="6">
        <f t="shared" ref="J5:K5" si="0">ROUND(I5*1.03,0)</f>
        <v>3196</v>
      </c>
      <c r="K5" s="6">
        <f t="shared" si="0"/>
        <v>3292</v>
      </c>
      <c r="L5" s="5" t="s">
        <v>161</v>
      </c>
    </row>
    <row r="6" spans="3:12" x14ac:dyDescent="0.3">
      <c r="C6" s="5"/>
      <c r="D6" s="5"/>
      <c r="E6" s="13" t="s">
        <v>89</v>
      </c>
      <c r="F6" s="18">
        <f>SUM(F4:F5)</f>
        <v>500</v>
      </c>
      <c r="G6" s="18">
        <f>SUM(G4:G5)</f>
        <v>2925</v>
      </c>
      <c r="H6" s="18">
        <f t="shared" ref="H6:K6" si="1">SUM(H4:H5)</f>
        <v>3013</v>
      </c>
      <c r="I6" s="18">
        <f t="shared" si="1"/>
        <v>3103</v>
      </c>
      <c r="J6" s="18">
        <f t="shared" si="1"/>
        <v>3196</v>
      </c>
      <c r="K6" s="18">
        <f t="shared" si="1"/>
        <v>3292</v>
      </c>
      <c r="L6" s="8"/>
    </row>
    <row r="7" spans="3:12" x14ac:dyDescent="0.3">
      <c r="C7" s="5"/>
      <c r="D7" s="5"/>
      <c r="E7" s="5"/>
      <c r="F7" s="6"/>
      <c r="G7" s="6"/>
      <c r="H7" s="5"/>
      <c r="I7" s="5"/>
      <c r="J7" s="5"/>
      <c r="K7" s="5"/>
      <c r="L7" s="8"/>
    </row>
    <row r="8" spans="3:12" x14ac:dyDescent="0.3">
      <c r="C8" s="5"/>
      <c r="D8" s="5"/>
      <c r="E8" s="5"/>
      <c r="F8" s="6"/>
      <c r="G8" s="6"/>
      <c r="H8" s="5"/>
      <c r="I8" s="5"/>
      <c r="J8" s="5"/>
      <c r="K8" s="5"/>
      <c r="L8" s="5"/>
    </row>
    <row r="9" spans="3:12" x14ac:dyDescent="0.3">
      <c r="C9" s="5">
        <v>4240</v>
      </c>
      <c r="D9" s="5">
        <v>200</v>
      </c>
      <c r="E9" s="5" t="s">
        <v>26</v>
      </c>
      <c r="F9" s="6">
        <v>3500</v>
      </c>
      <c r="G9" s="6">
        <v>2850</v>
      </c>
      <c r="H9" s="6">
        <f>ROUND(G9*1.02,0)</f>
        <v>2907</v>
      </c>
      <c r="I9" s="6">
        <f t="shared" ref="I9:K9" si="2">ROUND(H9*1.02,0)</f>
        <v>2965</v>
      </c>
      <c r="J9" s="6">
        <f t="shared" si="2"/>
        <v>3024</v>
      </c>
      <c r="K9" s="6">
        <f t="shared" si="2"/>
        <v>3084</v>
      </c>
      <c r="L9" s="5" t="s">
        <v>158</v>
      </c>
    </row>
    <row r="10" spans="3:12" x14ac:dyDescent="0.3">
      <c r="C10" s="5">
        <v>4410</v>
      </c>
      <c r="D10" s="5">
        <v>200</v>
      </c>
      <c r="E10" s="5" t="s">
        <v>27</v>
      </c>
      <c r="F10" s="6">
        <v>8800</v>
      </c>
      <c r="G10" s="6">
        <v>8120</v>
      </c>
      <c r="H10" s="6">
        <f>ROUND(G10*1.05,0)</f>
        <v>8526</v>
      </c>
      <c r="I10" s="6">
        <f t="shared" ref="I10:K10" si="3">ROUND(H10*1.05,0)</f>
        <v>8952</v>
      </c>
      <c r="J10" s="6">
        <f t="shared" si="3"/>
        <v>9400</v>
      </c>
      <c r="K10" s="6">
        <f t="shared" si="3"/>
        <v>9870</v>
      </c>
      <c r="L10" s="5" t="s">
        <v>159</v>
      </c>
    </row>
    <row r="11" spans="3:12" ht="82.8" customHeight="1" x14ac:dyDescent="0.3">
      <c r="C11" s="5">
        <v>4430</v>
      </c>
      <c r="D11" s="5">
        <v>200</v>
      </c>
      <c r="E11" s="5" t="s">
        <v>28</v>
      </c>
      <c r="F11" s="6">
        <v>4500</v>
      </c>
      <c r="G11" s="6">
        <v>5000</v>
      </c>
      <c r="H11" s="6">
        <v>6000</v>
      </c>
      <c r="I11" s="6">
        <f>ROUND(H11*1.05,0)</f>
        <v>6300</v>
      </c>
      <c r="J11" s="6">
        <f t="shared" ref="J11:K11" si="4">ROUND(I11*1.05,0)</f>
        <v>6615</v>
      </c>
      <c r="K11" s="6">
        <f t="shared" si="4"/>
        <v>6946</v>
      </c>
      <c r="L11" s="22" t="s">
        <v>160</v>
      </c>
    </row>
    <row r="12" spans="3:12" x14ac:dyDescent="0.3">
      <c r="C12" s="5"/>
      <c r="D12" s="5"/>
      <c r="E12" s="13" t="s">
        <v>89</v>
      </c>
      <c r="F12" s="18">
        <f>F9+F10+F11</f>
        <v>16800</v>
      </c>
      <c r="G12" s="18">
        <f t="shared" ref="G12:K12" si="5">G9+G10+G11</f>
        <v>15970</v>
      </c>
      <c r="H12" s="18">
        <f t="shared" si="5"/>
        <v>17433</v>
      </c>
      <c r="I12" s="18">
        <f t="shared" si="5"/>
        <v>18217</v>
      </c>
      <c r="J12" s="18">
        <f t="shared" si="5"/>
        <v>19039</v>
      </c>
      <c r="K12" s="18">
        <f t="shared" si="5"/>
        <v>19900</v>
      </c>
      <c r="L12" s="4"/>
    </row>
    <row r="13" spans="3:12" x14ac:dyDescent="0.3">
      <c r="C13" s="5"/>
      <c r="D13" s="5"/>
      <c r="E13" s="5"/>
      <c r="F13" s="5"/>
      <c r="G13" s="5"/>
      <c r="H13" s="6"/>
      <c r="I13" s="6"/>
      <c r="J13" s="6"/>
      <c r="K13" s="6"/>
      <c r="L13" s="5"/>
    </row>
    <row r="14" spans="3:12" x14ac:dyDescent="0.3">
      <c r="C14" s="5"/>
      <c r="D14" s="5"/>
      <c r="E14" s="18" t="s">
        <v>67</v>
      </c>
      <c r="F14" s="18">
        <f>F12-F6</f>
        <v>16300</v>
      </c>
      <c r="G14" s="18">
        <f t="shared" ref="G14:K14" si="6">G12-G6</f>
        <v>13045</v>
      </c>
      <c r="H14" s="18">
        <f t="shared" si="6"/>
        <v>14420</v>
      </c>
      <c r="I14" s="18">
        <f t="shared" si="6"/>
        <v>15114</v>
      </c>
      <c r="J14" s="18">
        <f t="shared" si="6"/>
        <v>15843</v>
      </c>
      <c r="K14" s="18">
        <f t="shared" si="6"/>
        <v>16608</v>
      </c>
      <c r="L14" s="5"/>
    </row>
    <row r="15" spans="3:12" x14ac:dyDescent="0.3">
      <c r="C15" s="5"/>
      <c r="D15" s="5"/>
      <c r="E15" s="5"/>
      <c r="F15" s="8"/>
      <c r="G15" s="5"/>
      <c r="H15" s="5"/>
      <c r="I15" s="5"/>
      <c r="J15" s="5"/>
      <c r="K15" s="5"/>
      <c r="L15" s="8"/>
    </row>
  </sheetData>
  <pageMargins left="0.7" right="0.7" top="0.75" bottom="0.75" header="0.3" footer="0.3"/>
  <pageSetup paperSize="9" scale="75" orientation="landscape" r:id="rId1"/>
  <ignoredErrors>
    <ignoredError sqref="G6:H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B2F1-F4E2-4199-936B-D3FAED559BA0}">
  <sheetPr>
    <pageSetUpPr fitToPage="1"/>
  </sheetPr>
  <dimension ref="C2:L14"/>
  <sheetViews>
    <sheetView workbookViewId="0">
      <selection activeCell="F4" sqref="F4:K4"/>
    </sheetView>
  </sheetViews>
  <sheetFormatPr defaultRowHeight="14.4" x14ac:dyDescent="0.3"/>
  <cols>
    <col min="3" max="3" width="15" customWidth="1"/>
    <col min="4" max="4" width="10.6640625" customWidth="1"/>
    <col min="5" max="5" width="33" customWidth="1"/>
    <col min="6" max="6" width="10.5546875" bestFit="1" customWidth="1"/>
    <col min="7" max="7" width="14.88671875" customWidth="1"/>
    <col min="8" max="8" width="12.6640625" customWidth="1"/>
    <col min="9" max="10" width="11.88671875" customWidth="1"/>
    <col min="11" max="11" width="12.5546875" customWidth="1"/>
    <col min="12" max="12" width="25.33203125" customWidth="1"/>
  </cols>
  <sheetData>
    <row r="2" spans="3:12" x14ac:dyDescent="0.3">
      <c r="E2" s="3" t="s">
        <v>103</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ht="43.2" x14ac:dyDescent="0.3">
      <c r="C5" s="5">
        <v>1410</v>
      </c>
      <c r="D5" s="5">
        <v>210</v>
      </c>
      <c r="E5" s="5" t="s">
        <v>29</v>
      </c>
      <c r="F5" s="6">
        <v>2000</v>
      </c>
      <c r="G5" s="6">
        <v>5775</v>
      </c>
      <c r="H5" s="6">
        <f>ROUND(G5*1.03,0)</f>
        <v>5948</v>
      </c>
      <c r="I5" s="6">
        <f t="shared" ref="I5:K5" si="0">ROUND(H5*1.03,0)</f>
        <v>6126</v>
      </c>
      <c r="J5" s="6">
        <f t="shared" si="0"/>
        <v>6310</v>
      </c>
      <c r="K5" s="6">
        <f t="shared" si="0"/>
        <v>6499</v>
      </c>
      <c r="L5" s="24" t="s">
        <v>162</v>
      </c>
    </row>
    <row r="6" spans="3:12" x14ac:dyDescent="0.3">
      <c r="C6" s="5"/>
      <c r="D6" s="5"/>
      <c r="E6" s="13" t="s">
        <v>89</v>
      </c>
      <c r="F6" s="18">
        <f>F5</f>
        <v>2000</v>
      </c>
      <c r="G6" s="18">
        <f t="shared" ref="G6:K6" si="1">G5</f>
        <v>5775</v>
      </c>
      <c r="H6" s="18">
        <f t="shared" si="1"/>
        <v>5948</v>
      </c>
      <c r="I6" s="18">
        <f t="shared" si="1"/>
        <v>6126</v>
      </c>
      <c r="J6" s="18">
        <f t="shared" si="1"/>
        <v>6310</v>
      </c>
      <c r="K6" s="18">
        <f t="shared" si="1"/>
        <v>6499</v>
      </c>
      <c r="L6" s="8"/>
    </row>
    <row r="7" spans="3:12" x14ac:dyDescent="0.3">
      <c r="C7" s="5"/>
      <c r="D7" s="5"/>
      <c r="E7" s="5"/>
      <c r="F7" s="6"/>
      <c r="G7" s="6"/>
      <c r="H7" s="5"/>
      <c r="I7" s="5"/>
      <c r="J7" s="5"/>
      <c r="K7" s="5"/>
      <c r="L7" s="5"/>
    </row>
    <row r="8" spans="3:12" x14ac:dyDescent="0.3">
      <c r="C8" s="5"/>
      <c r="D8" s="5"/>
      <c r="E8" s="5"/>
      <c r="F8" s="6"/>
      <c r="G8" s="6"/>
      <c r="H8" s="5"/>
      <c r="I8" s="5"/>
      <c r="J8" s="5"/>
      <c r="K8" s="5"/>
      <c r="L8" s="5"/>
    </row>
    <row r="9" spans="3:12" x14ac:dyDescent="0.3">
      <c r="C9" s="5">
        <v>4240</v>
      </c>
      <c r="D9" s="5">
        <v>210</v>
      </c>
      <c r="E9" s="5" t="s">
        <v>26</v>
      </c>
      <c r="F9" s="6">
        <v>3500</v>
      </c>
      <c r="G9" s="6">
        <v>2850</v>
      </c>
      <c r="H9" s="6">
        <f>ROUND(G9*1.02,0)</f>
        <v>2907</v>
      </c>
      <c r="I9" s="6">
        <f t="shared" ref="I9:K9" si="2">ROUND(H9*1.02,0)</f>
        <v>2965</v>
      </c>
      <c r="J9" s="6">
        <f t="shared" si="2"/>
        <v>3024</v>
      </c>
      <c r="K9" s="6">
        <f t="shared" si="2"/>
        <v>3084</v>
      </c>
      <c r="L9" s="5" t="s">
        <v>158</v>
      </c>
    </row>
    <row r="10" spans="3:12" x14ac:dyDescent="0.3">
      <c r="C10" s="5">
        <v>4410</v>
      </c>
      <c r="D10" s="5">
        <v>210</v>
      </c>
      <c r="E10" s="5" t="s">
        <v>27</v>
      </c>
      <c r="F10" s="6">
        <v>1700</v>
      </c>
      <c r="G10" s="6">
        <v>1165</v>
      </c>
      <c r="H10" s="6">
        <f>ROUND(G10*1.05,0)</f>
        <v>1223</v>
      </c>
      <c r="I10" s="6">
        <f t="shared" ref="I10:K10" si="3">ROUND(H10*1.05,0)</f>
        <v>1284</v>
      </c>
      <c r="J10" s="6">
        <f t="shared" si="3"/>
        <v>1348</v>
      </c>
      <c r="K10" s="6">
        <f t="shared" si="3"/>
        <v>1415</v>
      </c>
      <c r="L10" s="5" t="s">
        <v>159</v>
      </c>
    </row>
    <row r="11" spans="3:12" ht="57.6" x14ac:dyDescent="0.3">
      <c r="C11" s="5">
        <v>4430</v>
      </c>
      <c r="D11" s="5">
        <v>210</v>
      </c>
      <c r="E11" s="5" t="s">
        <v>28</v>
      </c>
      <c r="F11" s="6">
        <v>1500</v>
      </c>
      <c r="G11" s="6">
        <v>1500</v>
      </c>
      <c r="H11" s="33">
        <v>2500</v>
      </c>
      <c r="I11" s="6">
        <f>ROUND(H11*1.05,0)</f>
        <v>2625</v>
      </c>
      <c r="J11" s="6">
        <f t="shared" ref="J11:K11" si="4">ROUND(I11*1.05,0)</f>
        <v>2756</v>
      </c>
      <c r="K11" s="6">
        <f t="shared" si="4"/>
        <v>2894</v>
      </c>
      <c r="L11" s="22" t="s">
        <v>160</v>
      </c>
    </row>
    <row r="12" spans="3:12" x14ac:dyDescent="0.3">
      <c r="C12" s="5"/>
      <c r="D12" s="5"/>
      <c r="E12" s="13" t="s">
        <v>89</v>
      </c>
      <c r="F12" s="18">
        <f t="shared" ref="F12:K12" si="5">SUM(F9:F11)</f>
        <v>6700</v>
      </c>
      <c r="G12" s="18">
        <f t="shared" si="5"/>
        <v>5515</v>
      </c>
      <c r="H12" s="18">
        <f t="shared" si="5"/>
        <v>6630</v>
      </c>
      <c r="I12" s="18">
        <f>SUM(I9:I11)</f>
        <v>6874</v>
      </c>
      <c r="J12" s="18">
        <f t="shared" si="5"/>
        <v>7128</v>
      </c>
      <c r="K12" s="18">
        <f t="shared" si="5"/>
        <v>7393</v>
      </c>
      <c r="L12" s="5"/>
    </row>
    <row r="13" spans="3:12" x14ac:dyDescent="0.3">
      <c r="C13" s="5"/>
      <c r="D13" s="5"/>
      <c r="E13" s="5"/>
      <c r="F13" s="5"/>
      <c r="G13" s="5"/>
      <c r="H13" s="5"/>
      <c r="I13" s="5"/>
      <c r="J13" s="5"/>
      <c r="K13" s="5"/>
      <c r="L13" s="5"/>
    </row>
    <row r="14" spans="3:12" x14ac:dyDescent="0.3">
      <c r="C14" s="5"/>
      <c r="D14" s="5"/>
      <c r="E14" s="18" t="s">
        <v>67</v>
      </c>
      <c r="F14" s="18">
        <f t="shared" ref="F14:K14" si="6">F12-F6</f>
        <v>4700</v>
      </c>
      <c r="G14" s="18">
        <f t="shared" si="6"/>
        <v>-260</v>
      </c>
      <c r="H14" s="18">
        <f t="shared" si="6"/>
        <v>682</v>
      </c>
      <c r="I14" s="18">
        <f t="shared" si="6"/>
        <v>748</v>
      </c>
      <c r="J14" s="18">
        <f t="shared" si="6"/>
        <v>818</v>
      </c>
      <c r="K14" s="18">
        <f t="shared" si="6"/>
        <v>894</v>
      </c>
      <c r="L14" s="8"/>
    </row>
  </sheetData>
  <pageMargins left="0.7" right="0.7" top="0.75" bottom="0.75" header="0.3" footer="0.3"/>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EA55-68D4-443A-B80A-30A53ADE59FB}">
  <sheetPr>
    <pageSetUpPr fitToPage="1"/>
  </sheetPr>
  <dimension ref="C2:L15"/>
  <sheetViews>
    <sheetView workbookViewId="0">
      <selection activeCell="F4" sqref="F4:K4"/>
    </sheetView>
  </sheetViews>
  <sheetFormatPr defaultRowHeight="14.4" x14ac:dyDescent="0.3"/>
  <cols>
    <col min="3" max="3" width="15" customWidth="1"/>
    <col min="4" max="4" width="10.6640625" customWidth="1"/>
    <col min="5" max="5" width="33" customWidth="1"/>
    <col min="6" max="6" width="11.33203125" bestFit="1" customWidth="1"/>
    <col min="7" max="7" width="11.5546875" bestFit="1" customWidth="1"/>
    <col min="8" max="8" width="12.109375" customWidth="1"/>
    <col min="9" max="10" width="11.44140625" customWidth="1"/>
    <col min="11" max="11" width="13.33203125" customWidth="1"/>
    <col min="12" max="12" width="24.21875" customWidth="1"/>
  </cols>
  <sheetData>
    <row r="2" spans="3:12" x14ac:dyDescent="0.3">
      <c r="E2" s="3" t="s">
        <v>104</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1031</v>
      </c>
      <c r="D5" s="5">
        <v>220</v>
      </c>
      <c r="E5" s="5" t="s">
        <v>30</v>
      </c>
      <c r="F5" s="6">
        <v>20828</v>
      </c>
      <c r="G5" s="6">
        <v>20828</v>
      </c>
      <c r="H5" s="6">
        <v>20828</v>
      </c>
      <c r="I5" s="6">
        <v>20828</v>
      </c>
      <c r="J5" s="6">
        <v>20828</v>
      </c>
      <c r="K5" s="6">
        <v>20828</v>
      </c>
      <c r="L5" s="5" t="s">
        <v>163</v>
      </c>
    </row>
    <row r="6" spans="3:12" x14ac:dyDescent="0.3">
      <c r="C6" s="5"/>
      <c r="D6" s="5"/>
      <c r="E6" s="13" t="s">
        <v>89</v>
      </c>
      <c r="F6" s="18">
        <f>SUM(F4:F5)</f>
        <v>20828</v>
      </c>
      <c r="G6" s="18">
        <f>G5</f>
        <v>20828</v>
      </c>
      <c r="H6" s="18">
        <f>H5</f>
        <v>20828</v>
      </c>
      <c r="I6" s="18">
        <f t="shared" ref="I6:K6" si="0">SUM(I4:I5)</f>
        <v>20828</v>
      </c>
      <c r="J6" s="18">
        <f t="shared" si="0"/>
        <v>20828</v>
      </c>
      <c r="K6" s="18">
        <f t="shared" si="0"/>
        <v>20828</v>
      </c>
      <c r="L6" s="8"/>
    </row>
    <row r="7" spans="3:12" x14ac:dyDescent="0.3">
      <c r="C7" s="5"/>
      <c r="D7" s="5"/>
      <c r="E7" s="5"/>
      <c r="F7" s="6"/>
      <c r="G7" s="6"/>
      <c r="H7" s="5"/>
      <c r="I7" s="5"/>
      <c r="J7" s="5"/>
      <c r="K7" s="5"/>
      <c r="L7" s="8"/>
    </row>
    <row r="8" spans="3:12" x14ac:dyDescent="0.3">
      <c r="C8" s="5"/>
      <c r="D8" s="5"/>
      <c r="E8" s="5"/>
      <c r="F8" s="6"/>
      <c r="G8" s="6"/>
      <c r="H8" s="5"/>
      <c r="I8" s="5"/>
      <c r="J8" s="5"/>
      <c r="K8" s="5"/>
      <c r="L8" s="5"/>
    </row>
    <row r="9" spans="3:12" x14ac:dyDescent="0.3">
      <c r="C9" s="5">
        <v>4501</v>
      </c>
      <c r="D9" s="5">
        <v>220</v>
      </c>
      <c r="E9" s="5" t="s">
        <v>31</v>
      </c>
      <c r="F9" s="6">
        <v>18076</v>
      </c>
      <c r="G9" s="6">
        <v>18076</v>
      </c>
      <c r="H9" s="6">
        <v>18076</v>
      </c>
      <c r="I9" s="6">
        <v>18076</v>
      </c>
      <c r="J9" s="6">
        <v>18076</v>
      </c>
      <c r="K9" s="6">
        <v>18076</v>
      </c>
      <c r="L9" s="5" t="s">
        <v>163</v>
      </c>
    </row>
    <row r="10" spans="3:12" x14ac:dyDescent="0.3">
      <c r="C10" s="5">
        <v>4511</v>
      </c>
      <c r="D10" s="5">
        <v>220</v>
      </c>
      <c r="E10" s="5" t="s">
        <v>32</v>
      </c>
      <c r="F10" s="6">
        <v>9148</v>
      </c>
      <c r="G10" s="6">
        <v>9148</v>
      </c>
      <c r="H10" s="6">
        <v>9148</v>
      </c>
      <c r="I10" s="6">
        <v>9148</v>
      </c>
      <c r="J10" s="6">
        <v>9148</v>
      </c>
      <c r="K10" s="6">
        <v>9148</v>
      </c>
      <c r="L10" s="5" t="s">
        <v>163</v>
      </c>
    </row>
    <row r="11" spans="3:12" x14ac:dyDescent="0.3">
      <c r="C11" s="5">
        <v>5910</v>
      </c>
      <c r="D11" s="5">
        <v>220</v>
      </c>
      <c r="E11" s="5" t="s">
        <v>127</v>
      </c>
      <c r="F11" s="6">
        <v>3326</v>
      </c>
      <c r="G11" s="6">
        <v>3326</v>
      </c>
      <c r="H11" s="6">
        <v>3326</v>
      </c>
      <c r="I11" s="6">
        <v>3326</v>
      </c>
      <c r="J11" s="6">
        <v>3326</v>
      </c>
      <c r="K11" s="6">
        <v>3326</v>
      </c>
      <c r="L11" s="5" t="s">
        <v>163</v>
      </c>
    </row>
    <row r="12" spans="3:12" x14ac:dyDescent="0.3">
      <c r="C12" s="5">
        <v>6910</v>
      </c>
      <c r="D12" s="5">
        <v>220</v>
      </c>
      <c r="E12" s="5" t="s">
        <v>137</v>
      </c>
      <c r="F12" s="6">
        <v>-6396</v>
      </c>
      <c r="G12" s="6">
        <v>-6396</v>
      </c>
      <c r="H12" s="6">
        <v>-6396</v>
      </c>
      <c r="I12" s="6">
        <v>-6396</v>
      </c>
      <c r="J12" s="6">
        <v>-6396</v>
      </c>
      <c r="K12" s="6">
        <v>-6396</v>
      </c>
      <c r="L12" s="5" t="s">
        <v>163</v>
      </c>
    </row>
    <row r="13" spans="3:12" x14ac:dyDescent="0.3">
      <c r="C13" s="5"/>
      <c r="D13" s="5"/>
      <c r="E13" s="13" t="s">
        <v>89</v>
      </c>
      <c r="F13" s="18">
        <f t="shared" ref="F13:K13" si="1">SUM(F9:F12)</f>
        <v>24154</v>
      </c>
      <c r="G13" s="18">
        <f t="shared" si="1"/>
        <v>24154</v>
      </c>
      <c r="H13" s="18">
        <f t="shared" si="1"/>
        <v>24154</v>
      </c>
      <c r="I13" s="18">
        <f t="shared" si="1"/>
        <v>24154</v>
      </c>
      <c r="J13" s="18">
        <f t="shared" si="1"/>
        <v>24154</v>
      </c>
      <c r="K13" s="18">
        <f t="shared" si="1"/>
        <v>24154</v>
      </c>
      <c r="L13" s="5"/>
    </row>
    <row r="14" spans="3:12" x14ac:dyDescent="0.3">
      <c r="C14" s="5"/>
      <c r="D14" s="5"/>
      <c r="E14" s="5"/>
      <c r="F14" s="5"/>
      <c r="G14" s="5"/>
      <c r="H14" s="5"/>
      <c r="I14" s="5"/>
      <c r="J14" s="5"/>
      <c r="K14" s="5"/>
      <c r="L14" s="8"/>
    </row>
    <row r="15" spans="3:12" x14ac:dyDescent="0.3">
      <c r="C15" s="5"/>
      <c r="D15" s="5"/>
      <c r="E15" s="18" t="s">
        <v>67</v>
      </c>
      <c r="F15" s="18">
        <f>F13-F6</f>
        <v>3326</v>
      </c>
      <c r="G15" s="18">
        <f>G13-G6</f>
        <v>3326</v>
      </c>
      <c r="H15" s="18">
        <f t="shared" ref="H15:K15" si="2">H13-H6</f>
        <v>3326</v>
      </c>
      <c r="I15" s="18">
        <f t="shared" si="2"/>
        <v>3326</v>
      </c>
      <c r="J15" s="18">
        <f t="shared" si="2"/>
        <v>3326</v>
      </c>
      <c r="K15" s="18">
        <f t="shared" si="2"/>
        <v>3326</v>
      </c>
      <c r="L15" s="4"/>
    </row>
  </sheetData>
  <pageMargins left="0.7" right="0.7" top="0.75" bottom="0.75" header="0.3" footer="0.3"/>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7E4D-253F-4269-B9BD-300816D97108}">
  <sheetPr>
    <pageSetUpPr fitToPage="1"/>
  </sheetPr>
  <dimension ref="C2:L8"/>
  <sheetViews>
    <sheetView workbookViewId="0">
      <selection activeCell="F4" sqref="F4:K4"/>
    </sheetView>
  </sheetViews>
  <sheetFormatPr defaultRowHeight="14.4" x14ac:dyDescent="0.3"/>
  <cols>
    <col min="3" max="3" width="15" customWidth="1"/>
    <col min="4" max="4" width="10.6640625" customWidth="1"/>
    <col min="5" max="5" width="33" customWidth="1"/>
  </cols>
  <sheetData>
    <row r="2" spans="3:12" x14ac:dyDescent="0.3">
      <c r="E2" s="3" t="s">
        <v>105</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1416</v>
      </c>
      <c r="D5" s="5">
        <v>300</v>
      </c>
      <c r="E5" s="5" t="s">
        <v>33</v>
      </c>
      <c r="F5" s="6">
        <v>2</v>
      </c>
      <c r="G5" s="6">
        <v>2</v>
      </c>
      <c r="H5" s="6">
        <v>2</v>
      </c>
      <c r="I5" s="6">
        <v>2</v>
      </c>
      <c r="J5" s="6">
        <v>2</v>
      </c>
      <c r="K5" s="6">
        <v>2</v>
      </c>
      <c r="L5" s="5"/>
    </row>
    <row r="6" spans="3:12" x14ac:dyDescent="0.3">
      <c r="C6" s="5"/>
      <c r="D6" s="5"/>
      <c r="E6" s="13" t="s">
        <v>89</v>
      </c>
      <c r="F6" s="18">
        <f>F5</f>
        <v>2</v>
      </c>
      <c r="G6" s="18">
        <f t="shared" ref="G6:K6" si="0">G5</f>
        <v>2</v>
      </c>
      <c r="H6" s="18">
        <f t="shared" si="0"/>
        <v>2</v>
      </c>
      <c r="I6" s="18">
        <f t="shared" si="0"/>
        <v>2</v>
      </c>
      <c r="J6" s="18">
        <f t="shared" si="0"/>
        <v>2</v>
      </c>
      <c r="K6" s="18">
        <f t="shared" si="0"/>
        <v>2</v>
      </c>
      <c r="L6" s="8"/>
    </row>
    <row r="7" spans="3:12" x14ac:dyDescent="0.3">
      <c r="C7" s="5"/>
      <c r="D7" s="5"/>
      <c r="E7" s="5"/>
      <c r="F7" s="5"/>
      <c r="G7" s="5"/>
      <c r="H7" s="5"/>
      <c r="I7" s="5"/>
      <c r="J7" s="5"/>
      <c r="K7" s="5"/>
      <c r="L7" s="8"/>
    </row>
    <row r="8" spans="3:12" x14ac:dyDescent="0.3">
      <c r="C8" s="5"/>
      <c r="D8" s="5"/>
      <c r="E8" s="18" t="s">
        <v>67</v>
      </c>
      <c r="F8" s="18">
        <f>F6</f>
        <v>2</v>
      </c>
      <c r="G8" s="18">
        <f t="shared" ref="G8:K8" si="1">G6</f>
        <v>2</v>
      </c>
      <c r="H8" s="18">
        <f t="shared" si="1"/>
        <v>2</v>
      </c>
      <c r="I8" s="18">
        <f t="shared" si="1"/>
        <v>2</v>
      </c>
      <c r="J8" s="18">
        <f t="shared" si="1"/>
        <v>2</v>
      </c>
      <c r="K8" s="18">
        <f t="shared" si="1"/>
        <v>2</v>
      </c>
      <c r="L8" s="5"/>
    </row>
  </sheetData>
  <pageMargins left="0.7" right="0.7" top="0.75" bottom="0.75" header="0.3" footer="0.3"/>
  <pageSetup paperSize="9"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4A671-AED2-4057-8E39-8D9C6305D343}">
  <sheetPr>
    <pageSetUpPr fitToPage="1"/>
  </sheetPr>
  <dimension ref="C2:L13"/>
  <sheetViews>
    <sheetView workbookViewId="0">
      <selection activeCell="F4" sqref="F4:K4"/>
    </sheetView>
  </sheetViews>
  <sheetFormatPr defaultRowHeight="14.4" x14ac:dyDescent="0.3"/>
  <cols>
    <col min="3" max="3" width="15" customWidth="1"/>
    <col min="4" max="4" width="10.6640625" customWidth="1"/>
    <col min="5" max="5" width="33" customWidth="1"/>
    <col min="6" max="7" width="11.5546875" bestFit="1" customWidth="1"/>
    <col min="8" max="8" width="11.44140625" customWidth="1"/>
    <col min="9" max="9" width="11.5546875" customWidth="1"/>
    <col min="10" max="10" width="13" customWidth="1"/>
    <col min="11" max="11" width="11.44140625" customWidth="1"/>
    <col min="12" max="12" width="24.5546875" customWidth="1"/>
    <col min="13" max="13" width="21.6640625" customWidth="1"/>
  </cols>
  <sheetData>
    <row r="2" spans="3:12" x14ac:dyDescent="0.3">
      <c r="E2" s="3" t="s">
        <v>106</v>
      </c>
    </row>
    <row r="3" spans="3:12" x14ac:dyDescent="0.3">
      <c r="C3" s="4" t="s">
        <v>0</v>
      </c>
      <c r="D3" s="4" t="s">
        <v>1</v>
      </c>
      <c r="E3" s="4" t="s">
        <v>2</v>
      </c>
      <c r="F3" s="4" t="s">
        <v>3</v>
      </c>
      <c r="G3" s="12">
        <v>0.96</v>
      </c>
      <c r="H3" s="12">
        <v>0.96153846153846156</v>
      </c>
      <c r="I3" s="4" t="s">
        <v>4</v>
      </c>
      <c r="J3" s="4" t="s">
        <v>135</v>
      </c>
      <c r="K3" s="4" t="s">
        <v>136</v>
      </c>
      <c r="L3" s="4" t="s">
        <v>119</v>
      </c>
    </row>
    <row r="4" spans="3:12" x14ac:dyDescent="0.3">
      <c r="C4" s="5"/>
      <c r="D4" s="5"/>
      <c r="E4" s="5"/>
      <c r="F4" s="32" t="s">
        <v>145</v>
      </c>
      <c r="G4" s="32" t="s">
        <v>145</v>
      </c>
      <c r="H4" s="32" t="s">
        <v>91</v>
      </c>
      <c r="I4" s="32" t="s">
        <v>91</v>
      </c>
      <c r="J4" s="32" t="s">
        <v>91</v>
      </c>
      <c r="K4" s="32" t="s">
        <v>91</v>
      </c>
      <c r="L4" s="5"/>
    </row>
    <row r="5" spans="3:12" x14ac:dyDescent="0.3">
      <c r="C5" s="5">
        <v>1415</v>
      </c>
      <c r="D5" s="5">
        <v>310</v>
      </c>
      <c r="E5" s="5" t="s">
        <v>34</v>
      </c>
      <c r="F5" s="6">
        <v>1</v>
      </c>
      <c r="G5" s="6">
        <v>1</v>
      </c>
      <c r="H5" s="6">
        <v>1</v>
      </c>
      <c r="I5" s="6">
        <v>1</v>
      </c>
      <c r="J5" s="6">
        <v>1</v>
      </c>
      <c r="K5" s="6">
        <v>1</v>
      </c>
      <c r="L5" s="5"/>
    </row>
    <row r="6" spans="3:12" x14ac:dyDescent="0.3">
      <c r="C6" s="5"/>
      <c r="D6" s="5"/>
      <c r="E6" s="13" t="s">
        <v>89</v>
      </c>
      <c r="F6" s="18">
        <f>SUM(F4:F5)</f>
        <v>1</v>
      </c>
      <c r="G6" s="18">
        <f t="shared" ref="G6:K6" si="0">SUM(G4:G5)</f>
        <v>1</v>
      </c>
      <c r="H6" s="18">
        <f t="shared" si="0"/>
        <v>1</v>
      </c>
      <c r="I6" s="18">
        <f t="shared" si="0"/>
        <v>1</v>
      </c>
      <c r="J6" s="18">
        <f t="shared" si="0"/>
        <v>1</v>
      </c>
      <c r="K6" s="18">
        <f t="shared" si="0"/>
        <v>1</v>
      </c>
      <c r="L6" s="8"/>
    </row>
    <row r="7" spans="3:12" x14ac:dyDescent="0.3">
      <c r="C7" s="5"/>
      <c r="D7" s="5"/>
      <c r="E7" s="5"/>
      <c r="F7" s="5"/>
      <c r="G7" s="5"/>
      <c r="H7" s="6"/>
      <c r="I7" s="6"/>
      <c r="J7" s="6"/>
      <c r="K7" s="6"/>
      <c r="L7" s="8"/>
    </row>
    <row r="8" spans="3:12" x14ac:dyDescent="0.3">
      <c r="C8" s="5"/>
      <c r="D8" s="5"/>
      <c r="E8" s="5"/>
      <c r="F8" s="5"/>
      <c r="G8" s="5"/>
      <c r="H8" s="6"/>
      <c r="I8" s="6"/>
      <c r="J8" s="6"/>
      <c r="K8" s="6"/>
      <c r="L8" s="5"/>
    </row>
    <row r="9" spans="3:12" ht="31.2" customHeight="1" x14ac:dyDescent="0.3">
      <c r="C9" s="5">
        <v>4610</v>
      </c>
      <c r="D9" s="5">
        <v>310</v>
      </c>
      <c r="E9" s="5" t="s">
        <v>35</v>
      </c>
      <c r="F9" s="6">
        <v>1000</v>
      </c>
      <c r="G9" s="6">
        <v>1000</v>
      </c>
      <c r="H9" s="6">
        <v>1000</v>
      </c>
      <c r="I9" s="6">
        <v>1000</v>
      </c>
      <c r="J9" s="6">
        <v>1000</v>
      </c>
      <c r="K9" s="6">
        <v>1000</v>
      </c>
      <c r="L9" s="24" t="s">
        <v>164</v>
      </c>
    </row>
    <row r="10" spans="3:12" x14ac:dyDescent="0.3">
      <c r="C10" s="5">
        <v>4620</v>
      </c>
      <c r="D10" s="5">
        <v>310</v>
      </c>
      <c r="E10" s="5" t="s">
        <v>36</v>
      </c>
      <c r="F10" s="6">
        <v>20939</v>
      </c>
      <c r="G10" s="6">
        <v>19524</v>
      </c>
      <c r="H10" s="6">
        <v>19333.28</v>
      </c>
      <c r="I10" s="6">
        <v>18525.28</v>
      </c>
      <c r="J10" s="6">
        <v>17715.060000000001</v>
      </c>
      <c r="K10" s="6">
        <v>16911.490000000002</v>
      </c>
      <c r="L10" s="5" t="s">
        <v>165</v>
      </c>
    </row>
    <row r="11" spans="3:12" x14ac:dyDescent="0.3">
      <c r="C11" s="5"/>
      <c r="D11" s="5"/>
      <c r="E11" s="13" t="s">
        <v>89</v>
      </c>
      <c r="F11" s="18">
        <f>SUM(F8:F10)</f>
        <v>21939</v>
      </c>
      <c r="G11" s="18">
        <f>SUM(G8:G10)</f>
        <v>20524</v>
      </c>
      <c r="H11" s="18">
        <f>SUM(H9:H10)</f>
        <v>20333.28</v>
      </c>
      <c r="I11" s="18">
        <f t="shared" ref="I11:K11" si="1">SUM(I9:I10)</f>
        <v>19525.28</v>
      </c>
      <c r="J11" s="18">
        <f t="shared" si="1"/>
        <v>18715.060000000001</v>
      </c>
      <c r="K11" s="18">
        <f t="shared" si="1"/>
        <v>17911.490000000002</v>
      </c>
      <c r="L11" s="5"/>
    </row>
    <row r="12" spans="3:12" x14ac:dyDescent="0.3">
      <c r="C12" s="5"/>
      <c r="D12" s="5"/>
      <c r="E12" s="5"/>
      <c r="F12" s="5"/>
      <c r="G12" s="5"/>
      <c r="H12" s="6"/>
      <c r="I12" s="6"/>
      <c r="J12" s="6"/>
      <c r="K12" s="6"/>
      <c r="L12" s="5"/>
    </row>
    <row r="13" spans="3:12" x14ac:dyDescent="0.3">
      <c r="C13" s="5"/>
      <c r="D13" s="5"/>
      <c r="E13" s="18" t="s">
        <v>67</v>
      </c>
      <c r="F13" s="18">
        <f>F11-F6</f>
        <v>21938</v>
      </c>
      <c r="G13" s="18">
        <f>G11-G6</f>
        <v>20523</v>
      </c>
      <c r="H13" s="18">
        <f t="shared" ref="H13:K13" si="2">H11-H6</f>
        <v>20332.28</v>
      </c>
      <c r="I13" s="18">
        <f t="shared" si="2"/>
        <v>19524.28</v>
      </c>
      <c r="J13" s="18">
        <f t="shared" si="2"/>
        <v>18714.060000000001</v>
      </c>
      <c r="K13" s="18">
        <f t="shared" si="2"/>
        <v>17910.490000000002</v>
      </c>
      <c r="L13" s="4"/>
    </row>
  </sheetData>
  <pageMargins left="0.7" right="0.7" top="0.75" bottom="0.75" header="0.3" footer="0.3"/>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2ebbe7-e65b-4b18-bf5e-3026c46faaf6">
      <Terms xmlns="http://schemas.microsoft.com/office/infopath/2007/PartnerControls"/>
    </lcf76f155ced4ddcb4097134ff3c332f>
    <TaxCatchAll xmlns="5f520a8d-85b5-4122-8911-6308584e3f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A83B36A0BF264CB871886B432BF91E" ma:contentTypeVersion="18" ma:contentTypeDescription="Create a new document." ma:contentTypeScope="" ma:versionID="7cd19365076386dccb580b223f67ff5a">
  <xsd:schema xmlns:xsd="http://www.w3.org/2001/XMLSchema" xmlns:xs="http://www.w3.org/2001/XMLSchema" xmlns:p="http://schemas.microsoft.com/office/2006/metadata/properties" xmlns:ns2="4e2ebbe7-e65b-4b18-bf5e-3026c46faaf6" xmlns:ns3="5f520a8d-85b5-4122-8911-6308584e3f96" targetNamespace="http://schemas.microsoft.com/office/2006/metadata/properties" ma:root="true" ma:fieldsID="e901f650e2621f688a8a49dbc1f183f2" ns2:_="" ns3:_="">
    <xsd:import namespace="4e2ebbe7-e65b-4b18-bf5e-3026c46faaf6"/>
    <xsd:import namespace="5f520a8d-85b5-4122-8911-6308584e3f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ebbe7-e65b-4b18-bf5e-3026c46faa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86c289c-06bc-4cf3-803b-7dba0d7d5a7d"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520a8d-85b5-4122-8911-6308584e3f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7a1b336-e9cb-4c9a-9c6b-0a97449b0044}" ma:internalName="TaxCatchAll" ma:showField="CatchAllData" ma:web="5f520a8d-85b5-4122-8911-6308584e3f9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C5DDD-6EB4-41AE-BDC6-DA3382DC72CD}">
  <ds:schemaRefs>
    <ds:schemaRef ds:uri="http://schemas.microsoft.com/office/2006/metadata/properties"/>
    <ds:schemaRef ds:uri="http://www.w3.org/XML/1998/namespace"/>
    <ds:schemaRef ds:uri="http://schemas.microsoft.com/office/2006/documentManagement/types"/>
    <ds:schemaRef ds:uri="http://purl.org/dc/dcmitype/"/>
    <ds:schemaRef ds:uri="4e2ebbe7-e65b-4b18-bf5e-3026c46faaf6"/>
    <ds:schemaRef ds:uri="http://purl.org/dc/terms/"/>
    <ds:schemaRef ds:uri="http://schemas.openxmlformats.org/package/2006/metadata/core-properties"/>
    <ds:schemaRef ds:uri="http://schemas.microsoft.com/office/infopath/2007/PartnerControls"/>
    <ds:schemaRef ds:uri="http://purl.org/dc/elements/1.1/"/>
    <ds:schemaRef ds:uri="5f520a8d-85b5-4122-8911-6308584e3f96"/>
  </ds:schemaRefs>
</ds:datastoreItem>
</file>

<file path=customXml/itemProps2.xml><?xml version="1.0" encoding="utf-8"?>
<ds:datastoreItem xmlns:ds="http://schemas.openxmlformats.org/officeDocument/2006/customXml" ds:itemID="{1CB81702-A1C2-4201-9BA9-EE3497F19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ebbe7-e65b-4b18-bf5e-3026c46faaf6"/>
    <ds:schemaRef ds:uri="5f520a8d-85b5-4122-8911-6308584e3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F1BEC9-3786-4393-8501-B5EEDC645A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Budget Sheet</vt:lpstr>
      <vt:lpstr>100 </vt:lpstr>
      <vt:lpstr>110</vt:lpstr>
      <vt:lpstr>120</vt:lpstr>
      <vt:lpstr>200</vt:lpstr>
      <vt:lpstr>210</vt:lpstr>
      <vt:lpstr>220</vt:lpstr>
      <vt:lpstr>300</vt:lpstr>
      <vt:lpstr>310</vt:lpstr>
      <vt:lpstr>320</vt:lpstr>
      <vt:lpstr>400</vt:lpstr>
      <vt:lpstr>410</vt:lpstr>
      <vt:lpstr>500</vt:lpstr>
      <vt:lpstr>510</vt:lpstr>
      <vt:lpstr>600</vt:lpstr>
      <vt:lpstr>700</vt:lpstr>
      <vt:lpstr>710</vt:lpstr>
      <vt:lpstr>720</vt:lpstr>
      <vt:lpstr>800</vt:lpstr>
      <vt:lpstr>900</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Deputy Clerk</cp:lastModifiedBy>
  <cp:lastPrinted>2023-10-19T13:32:03Z</cp:lastPrinted>
  <dcterms:created xsi:type="dcterms:W3CDTF">2022-02-18T11:36:09Z</dcterms:created>
  <dcterms:modified xsi:type="dcterms:W3CDTF">2024-04-17T15:51:55Z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0x010100A7A83B36A0BF264CB871886B432BF91E</vt:lpwstr>
  </property>
  <property fmtid="{D5CDD505-2E9C-101B-9397-08002B2CF9AE}" pid="3" name="MediaServiceImageTags">
    <vt:lpwstr/>
  </property>
</Properties>
</file>